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C:\Users\sandr\Nego Partner\Commun - Documents\MARCHE PUBLIC\Ministères Sociaux\Nouveau Marché\02. DCE\V22.10.25\"/>
    </mc:Choice>
  </mc:AlternateContent>
  <xr:revisionPtr revIDLastSave="0" documentId="13_ncr:1_{8395F46E-0D58-42AC-BFC6-4120F29F3407}" xr6:coauthVersionLast="36" xr6:coauthVersionMax="36" xr10:uidLastSave="{00000000-0000-0000-0000-000000000000}"/>
  <bookViews>
    <workbookView xWindow="0" yWindow="0" windowWidth="23040" windowHeight="8424" activeTab="3" xr2:uid="{00000000-000D-0000-FFFF-FFFF00000000}"/>
  </bookViews>
  <sheets>
    <sheet name="Instructions" sheetId="9" r:id="rId1"/>
    <sheet name="Heures chiffrées&amp;Coût Duquesne" sheetId="32" r:id="rId2"/>
    <sheet name="Heures chiffrées &amp; CoûtTods" sheetId="36" r:id="rId3"/>
    <sheet name="Heures chiffrées&amp;CoûtHigh Line" sheetId="42" r:id="rId4"/>
    <sheet name="Heures et coûts Encadrement " sheetId="22" r:id="rId5"/>
    <sheet name="Remises en état" sheetId="44" r:id="rId6"/>
    <sheet name="Vitrerie" sheetId="43" r:id="rId7"/>
    <sheet name="Dotation" sheetId="39" r:id="rId8"/>
    <sheet name="Répartition Orga prévisionnelle" sheetId="40" r:id="rId9"/>
    <sheet name="Fournitures sanitaires" sheetId="35" r:id="rId10"/>
    <sheet name="Materiels pour les prestations" sheetId="4" r:id="rId11"/>
    <sheet name="Materiels outils de suivi" sheetId="6" r:id="rId12"/>
    <sheet name="Frais de structure" sheetId="38" r:id="rId13"/>
    <sheet name="Récapitulatif" sheetId="5" r:id="rId14"/>
  </sheets>
  <externalReferences>
    <externalReference r:id="rId15"/>
    <externalReference r:id="rId16"/>
  </externalReferences>
  <definedNames>
    <definedName name="_xlnm._FilterDatabase" localSheetId="2" hidden="1">'Heures chiffrées &amp; CoûtTods'!$A$5:$J$210</definedName>
    <definedName name="_xlnm._FilterDatabase" localSheetId="1" hidden="1">'Heures chiffrées&amp;Coût Duquesne'!$B$5:$I$357</definedName>
    <definedName name="_xlnm._FilterDatabase" localSheetId="3" hidden="1">'Heures chiffrées&amp;CoûtHigh Line'!$A$5:$I$38</definedName>
    <definedName name="asp" localSheetId="9">#REF!</definedName>
    <definedName name="asp" localSheetId="2">#REF!</definedName>
    <definedName name="asp" localSheetId="3">#REF!</definedName>
    <definedName name="asp">#REF!</definedName>
    <definedName name="aspH2O" localSheetId="9">#REF!</definedName>
    <definedName name="aspH2O" localSheetId="2">#REF!</definedName>
    <definedName name="aspH2O" localSheetId="3">#REF!</definedName>
    <definedName name="aspH2O">#REF!</definedName>
    <definedName name="auter8" localSheetId="9">#REF!</definedName>
    <definedName name="auter8" localSheetId="2">#REF!</definedName>
    <definedName name="auter8" localSheetId="3">#REF!</definedName>
    <definedName name="auter8">#REF!</definedName>
    <definedName name="auto1" localSheetId="9">#REF!</definedName>
    <definedName name="auto1" localSheetId="2">#REF!</definedName>
    <definedName name="auto1" localSheetId="3">#REF!</definedName>
    <definedName name="auto1">#REF!</definedName>
    <definedName name="auto2" localSheetId="9">#REF!</definedName>
    <definedName name="auto2" localSheetId="2">#REF!</definedName>
    <definedName name="auto2" localSheetId="3">#REF!</definedName>
    <definedName name="auto2">#REF!</definedName>
    <definedName name="auto3" localSheetId="9">#REF!</definedName>
    <definedName name="auto3" localSheetId="2">#REF!</definedName>
    <definedName name="auto3" localSheetId="3">#REF!</definedName>
    <definedName name="auto3">#REF!</definedName>
    <definedName name="auto4" localSheetId="9">#REF!</definedName>
    <definedName name="auto4" localSheetId="2">#REF!</definedName>
    <definedName name="auto4" localSheetId="3">#REF!</definedName>
    <definedName name="auto4">#REF!</definedName>
    <definedName name="autre1" localSheetId="9">#REF!</definedName>
    <definedName name="autre1" localSheetId="2">#REF!</definedName>
    <definedName name="autre1" localSheetId="3">#REF!</definedName>
    <definedName name="autre1">#REF!</definedName>
    <definedName name="autre2" localSheetId="9">#REF!</definedName>
    <definedName name="autre2" localSheetId="2">#REF!</definedName>
    <definedName name="autre2" localSheetId="3">#REF!</definedName>
    <definedName name="autre2">#REF!</definedName>
    <definedName name="autre3" localSheetId="9">#REF!</definedName>
    <definedName name="autre3" localSheetId="2">#REF!</definedName>
    <definedName name="autre3" localSheetId="3">#REF!</definedName>
    <definedName name="autre3">#REF!</definedName>
    <definedName name="autre4" localSheetId="9">#REF!</definedName>
    <definedName name="autre4" localSheetId="2">#REF!</definedName>
    <definedName name="autre4" localSheetId="3">#REF!</definedName>
    <definedName name="autre4">#REF!</definedName>
    <definedName name="autre5" localSheetId="9">#REF!</definedName>
    <definedName name="autre5" localSheetId="2">#REF!</definedName>
    <definedName name="autre5" localSheetId="3">#REF!</definedName>
    <definedName name="autre5">#REF!</definedName>
    <definedName name="autre6" localSheetId="9">#REF!</definedName>
    <definedName name="autre6" localSheetId="2">#REF!</definedName>
    <definedName name="autre6" localSheetId="3">#REF!</definedName>
    <definedName name="autre6">#REF!</definedName>
    <definedName name="autre7" localSheetId="9">#REF!</definedName>
    <definedName name="autre7" localSheetId="2">#REF!</definedName>
    <definedName name="autre7" localSheetId="3">#REF!</definedName>
    <definedName name="autre7">#REF!</definedName>
    <definedName name="balai" localSheetId="9">#REF!</definedName>
    <definedName name="balai" localSheetId="2">#REF!</definedName>
    <definedName name="balai" localSheetId="3">#REF!</definedName>
    <definedName name="balai">#REF!</definedName>
    <definedName name="char" localSheetId="9">#REF!</definedName>
    <definedName name="char" localSheetId="2">#REF!</definedName>
    <definedName name="char" localSheetId="3">#REF!</definedName>
    <definedName name="char">#REF!</definedName>
    <definedName name="Liste_pièce" localSheetId="9">#REF!</definedName>
    <definedName name="Liste_pièce" localSheetId="2">#REF!</definedName>
    <definedName name="Liste_pièce" localSheetId="3">#REF!</definedName>
    <definedName name="Liste_pièce">#REF!</definedName>
    <definedName name="Liste_pièces">'[1]Pièces &amp; Revêt.'!$A$1:$A$36</definedName>
    <definedName name="Liste_revêt" localSheetId="9">#REF!</definedName>
    <definedName name="Liste_revêt" localSheetId="2">#REF!</definedName>
    <definedName name="Liste_revêt" localSheetId="3">#REF!</definedName>
    <definedName name="Liste_revêt">#REF!</definedName>
    <definedName name="Liste_revêt.">'[1]Pièces &amp; Revêt.'!$C$1:$C$8</definedName>
    <definedName name="mat" localSheetId="9">#REF!</definedName>
    <definedName name="mat" localSheetId="2">#REF!</definedName>
    <definedName name="mat" localSheetId="3">#REF!</definedName>
    <definedName name="mat">#REF!</definedName>
    <definedName name="matt" localSheetId="9">#REF!</definedName>
    <definedName name="matt" localSheetId="2">#REF!</definedName>
    <definedName name="matt" localSheetId="3">#REF!</definedName>
    <definedName name="matt">#REF!</definedName>
    <definedName name="mattt" localSheetId="9">#REF!</definedName>
    <definedName name="mattt" localSheetId="2">#REF!</definedName>
    <definedName name="mattt" localSheetId="3">#REF!</definedName>
    <definedName name="mattt">#REF!</definedName>
    <definedName name="mono" localSheetId="9">#REF!</definedName>
    <definedName name="mono" localSheetId="2">#REF!</definedName>
    <definedName name="mono" localSheetId="3">#REF!</definedName>
    <definedName name="mono">#REF!</definedName>
    <definedName name="ppp" localSheetId="9">#REF!</definedName>
    <definedName name="ppp" localSheetId="2">#REF!</definedName>
    <definedName name="ppp" localSheetId="3">#REF!</definedName>
    <definedName name="ppp">#REF!</definedName>
    <definedName name="ppppppppppp" localSheetId="9">#REF!</definedName>
    <definedName name="ppppppppppp" localSheetId="2">#REF!</definedName>
    <definedName name="ppppppppppp" localSheetId="3">#REF!</definedName>
    <definedName name="ppppppppppp">#REF!</definedName>
    <definedName name="prestation" localSheetId="9">#REF!</definedName>
    <definedName name="prestation" localSheetId="2">#REF!</definedName>
    <definedName name="prestation" localSheetId="3">#REF!</definedName>
    <definedName name="prestation">#REF!</definedName>
    <definedName name="Typesalle">'[2]Salle &amp; revêt'!$A$1:$A$40</definedName>
    <definedName name="_xlnm.Print_Area" localSheetId="7">Dotation!$A$1:$L$81</definedName>
    <definedName name="_xlnm.Print_Area" localSheetId="9">'Fournitures sanitaires'!$A$1:$G$36</definedName>
    <definedName name="_xlnm.Print_Area" localSheetId="2">'Heures chiffrées &amp; CoûtTods'!$A$1:$K$212</definedName>
    <definedName name="_xlnm.Print_Area" localSheetId="1">'Heures chiffrées&amp;Coût Duquesne'!$A$1:$I$359</definedName>
    <definedName name="_xlnm.Print_Area" localSheetId="3">'Heures chiffrées&amp;CoûtHigh Line'!$A$1:$J$40</definedName>
    <definedName name="_xlnm.Print_Area" localSheetId="4">'Heures et coûts Encadrement '!$A$1:$E$33</definedName>
    <definedName name="_xlnm.Print_Area" localSheetId="0">Instructions!$A$1:$D$35</definedName>
    <definedName name="_xlnm.Print_Area" localSheetId="10">'Materiels pour les prestations'!$A$1:$M$58</definedName>
    <definedName name="_xlnm.Print_Area" localSheetId="13">Récapitulatif!$A$1:$F$39</definedName>
    <definedName name="_xlnm.Print_Area" localSheetId="8">'Répartition Orga prévisionnelle'!$A$1:$F$177</definedName>
    <definedName name="_xlnm.Print_Area" localSheetId="6">Vitrerie!$A$1:$J$18</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5" l="1"/>
  <c r="F128" i="40"/>
  <c r="F149" i="40"/>
  <c r="F49" i="40"/>
  <c r="C32" i="22"/>
  <c r="E2" i="22"/>
  <c r="C14" i="38" l="1"/>
  <c r="C35" i="38" s="1"/>
  <c r="C24" i="38"/>
  <c r="C34" i="38"/>
  <c r="G51" i="6"/>
  <c r="G50" i="6"/>
  <c r="G35" i="6"/>
  <c r="G20" i="6"/>
  <c r="M56" i="4"/>
  <c r="M54" i="4"/>
  <c r="M44" i="4"/>
  <c r="M34" i="4"/>
  <c r="G35" i="35"/>
  <c r="G34" i="35"/>
  <c r="G24" i="35"/>
  <c r="G14" i="35"/>
  <c r="F173" i="40"/>
  <c r="F165" i="40"/>
  <c r="F157" i="40"/>
  <c r="F148" i="40"/>
  <c r="F139" i="40"/>
  <c r="F95" i="40"/>
  <c r="F140" i="40" s="1"/>
  <c r="F41" i="40"/>
  <c r="F33" i="40"/>
  <c r="K79" i="39"/>
  <c r="H10" i="43"/>
  <c r="H14" i="43"/>
  <c r="H17" i="43"/>
  <c r="D17" i="43"/>
  <c r="D14" i="43"/>
  <c r="D10" i="43"/>
  <c r="C25" i="22"/>
  <c r="C18" i="22"/>
  <c r="B34" i="5" s="1"/>
  <c r="G38" i="42"/>
  <c r="G36" i="42"/>
  <c r="G34" i="42"/>
  <c r="G32" i="42"/>
  <c r="D32" i="42"/>
  <c r="G25" i="42"/>
  <c r="D25" i="42"/>
  <c r="D18" i="42"/>
  <c r="G18" i="42"/>
  <c r="G11" i="42"/>
  <c r="D11" i="42"/>
  <c r="H197" i="36"/>
  <c r="H193" i="36"/>
  <c r="D197" i="36"/>
  <c r="D190" i="36"/>
  <c r="H183" i="36"/>
  <c r="H176" i="36"/>
  <c r="D176" i="36"/>
  <c r="H168" i="36"/>
  <c r="D168" i="36"/>
  <c r="H160" i="36"/>
  <c r="D160" i="36"/>
  <c r="H152" i="36"/>
  <c r="D152" i="36"/>
  <c r="H144" i="36"/>
  <c r="H136" i="36"/>
  <c r="D136" i="36"/>
  <c r="H128" i="36"/>
  <c r="D128" i="36"/>
  <c r="H120" i="36"/>
  <c r="D120" i="36"/>
  <c r="H112" i="36"/>
  <c r="D112" i="36"/>
  <c r="H104" i="36"/>
  <c r="D104" i="36"/>
  <c r="H96" i="36"/>
  <c r="D96" i="36"/>
  <c r="H88" i="36"/>
  <c r="D88" i="36"/>
  <c r="H80" i="36"/>
  <c r="D80" i="36"/>
  <c r="H72" i="36"/>
  <c r="D72" i="36"/>
  <c r="H64" i="36"/>
  <c r="D64" i="36"/>
  <c r="H56" i="36"/>
  <c r="H43" i="36"/>
  <c r="D43" i="36"/>
  <c r="H19" i="36"/>
  <c r="D19" i="36"/>
  <c r="G171" i="32"/>
  <c r="G169" i="32"/>
  <c r="G167" i="32"/>
  <c r="D167" i="32"/>
  <c r="D165" i="32"/>
  <c r="G165" i="32"/>
  <c r="G161" i="32"/>
  <c r="D161" i="32"/>
  <c r="G152" i="32"/>
  <c r="D152" i="32"/>
  <c r="G150" i="32"/>
  <c r="D150" i="32"/>
  <c r="D140" i="32"/>
  <c r="G140" i="32"/>
  <c r="G135" i="32"/>
  <c r="D135" i="32"/>
  <c r="G117" i="32"/>
  <c r="D117" i="32"/>
  <c r="G107" i="32"/>
  <c r="D107" i="32"/>
  <c r="G99" i="32"/>
  <c r="D99" i="32"/>
  <c r="G88" i="32"/>
  <c r="D88" i="32"/>
  <c r="G78" i="32"/>
  <c r="D78" i="32"/>
  <c r="G71" i="32"/>
  <c r="G57" i="32"/>
  <c r="D57" i="32"/>
  <c r="D33" i="32"/>
  <c r="G33" i="32"/>
  <c r="G14" i="32"/>
  <c r="D14" i="32"/>
  <c r="F174" i="40" l="1"/>
  <c r="C33" i="22"/>
  <c r="G39" i="42"/>
  <c r="D39" i="42"/>
  <c r="G172" i="32"/>
  <c r="E32" i="44"/>
  <c r="E33" i="44" s="1"/>
  <c r="D31" i="44"/>
  <c r="F31" i="44" s="1"/>
  <c r="H31" i="44" s="1"/>
  <c r="F30" i="44"/>
  <c r="H30" i="44" s="1"/>
  <c r="C30" i="44"/>
  <c r="D29" i="44"/>
  <c r="F29" i="44" s="1"/>
  <c r="H29" i="44" s="1"/>
  <c r="D28" i="44"/>
  <c r="F28" i="44" s="1"/>
  <c r="H28" i="44" s="1"/>
  <c r="C28" i="44"/>
  <c r="D27" i="44"/>
  <c r="F27" i="44" s="1"/>
  <c r="H27" i="44" s="1"/>
  <c r="D26" i="44"/>
  <c r="F26" i="44" s="1"/>
  <c r="H26" i="44" s="1"/>
  <c r="D25" i="44"/>
  <c r="F25" i="44" s="1"/>
  <c r="H25" i="44" s="1"/>
  <c r="C25" i="44"/>
  <c r="F24" i="44"/>
  <c r="H24" i="44" s="1"/>
  <c r="C24" i="44"/>
  <c r="D23" i="44"/>
  <c r="F23" i="44" s="1"/>
  <c r="H23" i="44" s="1"/>
  <c r="F22" i="44"/>
  <c r="H22" i="44" s="1"/>
  <c r="D21" i="44"/>
  <c r="F21" i="44" s="1"/>
  <c r="H21" i="44" s="1"/>
  <c r="C21" i="44"/>
  <c r="D20" i="44"/>
  <c r="F20" i="44" s="1"/>
  <c r="H20" i="44" s="1"/>
  <c r="C20" i="44"/>
  <c r="F19" i="44"/>
  <c r="H19" i="44" s="1"/>
  <c r="D18" i="44"/>
  <c r="F18" i="44" s="1"/>
  <c r="H18" i="44" s="1"/>
  <c r="D17" i="44"/>
  <c r="F17" i="44" s="1"/>
  <c r="H17" i="44" s="1"/>
  <c r="C17" i="44"/>
  <c r="D16" i="44"/>
  <c r="F16" i="44" s="1"/>
  <c r="H16" i="44" s="1"/>
  <c r="C16" i="44"/>
  <c r="D15" i="44"/>
  <c r="F15" i="44" s="1"/>
  <c r="H15" i="44" s="1"/>
  <c r="D14" i="44"/>
  <c r="F14" i="44" s="1"/>
  <c r="H14" i="44" s="1"/>
  <c r="D13" i="44"/>
  <c r="F13" i="44" s="1"/>
  <c r="H13" i="44" s="1"/>
  <c r="C13" i="44"/>
  <c r="D12" i="44"/>
  <c r="F12" i="44" s="1"/>
  <c r="H12" i="44" s="1"/>
  <c r="F11" i="44"/>
  <c r="H11" i="44" s="1"/>
  <c r="C11" i="44"/>
  <c r="D10" i="44"/>
  <c r="F10" i="44" s="1"/>
  <c r="H10" i="44" s="1"/>
  <c r="D9" i="44"/>
  <c r="F9" i="44" s="1"/>
  <c r="H9" i="44" s="1"/>
  <c r="D8" i="44"/>
  <c r="F8" i="44" s="1"/>
  <c r="H8" i="44" s="1"/>
  <c r="D7" i="44"/>
  <c r="F7" i="44" s="1"/>
  <c r="H7" i="44" s="1"/>
  <c r="D6" i="44"/>
  <c r="F6" i="44" s="1"/>
  <c r="E2" i="44"/>
  <c r="C18" i="44" l="1"/>
  <c r="C33" i="44" s="1"/>
  <c r="C32" i="44"/>
  <c r="F32" i="44"/>
  <c r="H6" i="44"/>
  <c r="F33" i="44" l="1"/>
  <c r="B30" i="5"/>
  <c r="E30" i="5" s="1"/>
  <c r="H32" i="44"/>
  <c r="H33" i="44" l="1"/>
  <c r="B10" i="5"/>
  <c r="E10" i="5" s="1"/>
  <c r="F10" i="5" s="1"/>
  <c r="F30" i="5"/>
  <c r="D34" i="5"/>
  <c r="C34" i="5"/>
  <c r="E34" i="5" l="1"/>
  <c r="H190" i="36"/>
  <c r="J79" i="36" l="1"/>
  <c r="J78" i="36"/>
  <c r="J77" i="36"/>
  <c r="J76" i="36"/>
  <c r="J75" i="36"/>
  <c r="J74" i="36"/>
  <c r="J73" i="36"/>
  <c r="J80" i="36" l="1"/>
  <c r="D9" i="43"/>
  <c r="H210" i="36" l="1"/>
  <c r="J209" i="36"/>
  <c r="J210" i="36" s="1"/>
  <c r="D1" i="43" l="1"/>
  <c r="E16" i="43"/>
  <c r="E12" i="43"/>
  <c r="E8" i="43"/>
  <c r="E15" i="43"/>
  <c r="E11" i="43"/>
  <c r="D189" i="36"/>
  <c r="D182" i="36"/>
  <c r="D183" i="36" s="1"/>
  <c r="D193" i="36"/>
  <c r="D142" i="36"/>
  <c r="D144" i="36" s="1"/>
  <c r="J199" i="36"/>
  <c r="J198" i="36"/>
  <c r="J192" i="36"/>
  <c r="J191" i="36"/>
  <c r="J189" i="36"/>
  <c r="J188" i="36"/>
  <c r="J187" i="36"/>
  <c r="J186" i="36"/>
  <c r="J185" i="36"/>
  <c r="J184" i="36"/>
  <c r="J127" i="36"/>
  <c r="J126" i="36"/>
  <c r="J125" i="36"/>
  <c r="J124" i="36"/>
  <c r="J123" i="36"/>
  <c r="J122" i="36"/>
  <c r="J121" i="36"/>
  <c r="J119" i="36"/>
  <c r="J118" i="36"/>
  <c r="J117" i="36"/>
  <c r="J116" i="36"/>
  <c r="J115" i="36"/>
  <c r="J114" i="36"/>
  <c r="J113" i="36"/>
  <c r="J111" i="36"/>
  <c r="J110" i="36"/>
  <c r="J109" i="36"/>
  <c r="J108" i="36"/>
  <c r="J107" i="36"/>
  <c r="J106" i="36"/>
  <c r="J105" i="36"/>
  <c r="J151" i="36"/>
  <c r="J150" i="36"/>
  <c r="J149" i="36"/>
  <c r="J148" i="36"/>
  <c r="J147" i="36"/>
  <c r="J146" i="36"/>
  <c r="J145" i="36"/>
  <c r="J143" i="36"/>
  <c r="J142" i="36"/>
  <c r="J141" i="36"/>
  <c r="J140" i="36"/>
  <c r="J139" i="36"/>
  <c r="J138" i="36"/>
  <c r="J137" i="36"/>
  <c r="J135" i="36"/>
  <c r="J134" i="36"/>
  <c r="J133" i="36"/>
  <c r="J132" i="36"/>
  <c r="J131" i="36"/>
  <c r="J130" i="36"/>
  <c r="J129" i="36"/>
  <c r="D46" i="36"/>
  <c r="D44" i="36"/>
  <c r="J25" i="36"/>
  <c r="J24" i="36"/>
  <c r="J42" i="36"/>
  <c r="J41" i="36"/>
  <c r="J40" i="36"/>
  <c r="J39" i="36"/>
  <c r="J38" i="36"/>
  <c r="J37" i="36"/>
  <c r="J36" i="36"/>
  <c r="J35" i="36"/>
  <c r="J34" i="36"/>
  <c r="J33" i="36"/>
  <c r="J32" i="36"/>
  <c r="J31" i="36"/>
  <c r="J30" i="36"/>
  <c r="J182" i="36"/>
  <c r="J181" i="36"/>
  <c r="J180" i="36"/>
  <c r="J179" i="36"/>
  <c r="J178" i="36"/>
  <c r="J177" i="36"/>
  <c r="J175" i="36"/>
  <c r="J174" i="36"/>
  <c r="J173" i="36"/>
  <c r="J172" i="36"/>
  <c r="J171" i="36"/>
  <c r="J170" i="36"/>
  <c r="J169" i="36"/>
  <c r="J167" i="36"/>
  <c r="J166" i="36"/>
  <c r="J165" i="36"/>
  <c r="J164" i="36"/>
  <c r="J163" i="36"/>
  <c r="J162" i="36"/>
  <c r="J161" i="36"/>
  <c r="J159" i="36"/>
  <c r="J158" i="36"/>
  <c r="J157" i="36"/>
  <c r="J156" i="36"/>
  <c r="J155" i="36"/>
  <c r="J154" i="36"/>
  <c r="J153" i="36"/>
  <c r="J103" i="36"/>
  <c r="J102" i="36"/>
  <c r="J101" i="36"/>
  <c r="J100" i="36"/>
  <c r="J99" i="36"/>
  <c r="J98" i="36"/>
  <c r="J97" i="36"/>
  <c r="J95" i="36"/>
  <c r="J94" i="36"/>
  <c r="J93" i="36"/>
  <c r="J92" i="36"/>
  <c r="J91" i="36"/>
  <c r="J90" i="36"/>
  <c r="J89" i="36"/>
  <c r="J87" i="36"/>
  <c r="J86" i="36"/>
  <c r="J85" i="36"/>
  <c r="J84" i="36"/>
  <c r="J83" i="36"/>
  <c r="J82" i="36"/>
  <c r="J81" i="36"/>
  <c r="J53" i="36"/>
  <c r="J52" i="36"/>
  <c r="J51" i="36"/>
  <c r="J50" i="36"/>
  <c r="J49" i="36"/>
  <c r="J48" i="36"/>
  <c r="J47" i="36"/>
  <c r="J46" i="36"/>
  <c r="J45" i="36"/>
  <c r="J44" i="36"/>
  <c r="J29" i="36"/>
  <c r="J28" i="36"/>
  <c r="J27" i="36"/>
  <c r="J26" i="36"/>
  <c r="J23" i="36"/>
  <c r="J22" i="36"/>
  <c r="J21" i="36"/>
  <c r="J20" i="36"/>
  <c r="J63" i="36"/>
  <c r="J62" i="36"/>
  <c r="J61" i="36"/>
  <c r="J60" i="36"/>
  <c r="J59" i="36"/>
  <c r="J58" i="36"/>
  <c r="J57" i="36"/>
  <c r="J55" i="36"/>
  <c r="J54" i="36"/>
  <c r="J71" i="36"/>
  <c r="J70" i="36"/>
  <c r="J69" i="36"/>
  <c r="J68" i="36"/>
  <c r="J67" i="36"/>
  <c r="J66" i="36"/>
  <c r="J65" i="36"/>
  <c r="J183" i="36" l="1"/>
  <c r="J193" i="36"/>
  <c r="J120" i="36"/>
  <c r="J152" i="36"/>
  <c r="J176" i="36"/>
  <c r="J160" i="36"/>
  <c r="J168" i="36"/>
  <c r="J128" i="36"/>
  <c r="J200" i="36"/>
  <c r="J144" i="36"/>
  <c r="J136" i="36"/>
  <c r="J104" i="36"/>
  <c r="J112" i="36"/>
  <c r="J88" i="36"/>
  <c r="J96" i="36"/>
  <c r="D56" i="36"/>
  <c r="D211" i="36" s="1"/>
  <c r="J72" i="36"/>
  <c r="J64" i="36"/>
  <c r="J43" i="36"/>
  <c r="J56" i="36"/>
  <c r="J190" i="36"/>
  <c r="I144" i="32"/>
  <c r="I143" i="32"/>
  <c r="E7" i="43"/>
  <c r="E6" i="43"/>
  <c r="D6" i="43"/>
  <c r="I151" i="32"/>
  <c r="I152" i="32" s="1"/>
  <c r="I59" i="32"/>
  <c r="D47" i="32"/>
  <c r="D46" i="32"/>
  <c r="D69" i="32"/>
  <c r="D68" i="32" s="1"/>
  <c r="I47" i="32"/>
  <c r="I69" i="32"/>
  <c r="I163" i="32"/>
  <c r="D71" i="32" l="1"/>
  <c r="D172" i="32" s="1"/>
  <c r="G6" i="39" l="1"/>
  <c r="G79" i="39"/>
  <c r="D31" i="5"/>
  <c r="I16" i="43"/>
  <c r="J16" i="43" s="1"/>
  <c r="I15" i="43"/>
  <c r="C31" i="5"/>
  <c r="I13" i="43"/>
  <c r="J13" i="43" s="1"/>
  <c r="I12" i="43"/>
  <c r="J12" i="43" s="1"/>
  <c r="I11" i="43"/>
  <c r="I14" i="43" s="1"/>
  <c r="B31" i="5"/>
  <c r="E31" i="5" s="1"/>
  <c r="F31" i="5" s="1"/>
  <c r="I9" i="43"/>
  <c r="J9" i="43" s="1"/>
  <c r="I8" i="43"/>
  <c r="J8" i="43" s="1"/>
  <c r="I7" i="43"/>
  <c r="J7" i="43" s="1"/>
  <c r="I6" i="43"/>
  <c r="I10" i="43" s="1"/>
  <c r="C11" i="5" l="1"/>
  <c r="I17" i="43"/>
  <c r="D11" i="5" s="1"/>
  <c r="J15" i="43"/>
  <c r="J17" i="43" s="1"/>
  <c r="J11" i="43"/>
  <c r="J14" i="43" s="1"/>
  <c r="B11" i="5"/>
  <c r="J6" i="43"/>
  <c r="J10" i="43" s="1"/>
  <c r="E11" i="5" l="1"/>
  <c r="I31" i="42" l="1"/>
  <c r="I30" i="42"/>
  <c r="I29" i="42"/>
  <c r="I28" i="42"/>
  <c r="I27" i="42"/>
  <c r="I26" i="42"/>
  <c r="I24" i="42"/>
  <c r="I23" i="42"/>
  <c r="I22" i="42"/>
  <c r="I21" i="42"/>
  <c r="I20" i="42"/>
  <c r="I19" i="42"/>
  <c r="I25" i="42" l="1"/>
  <c r="I32" i="42"/>
  <c r="I168" i="32" l="1"/>
  <c r="I169" i="32" s="1"/>
  <c r="I160" i="32"/>
  <c r="I159" i="32"/>
  <c r="I158" i="32"/>
  <c r="I157" i="32"/>
  <c r="I156" i="32"/>
  <c r="I155" i="32"/>
  <c r="I154" i="32"/>
  <c r="I153" i="32"/>
  <c r="I142" i="32"/>
  <c r="I141" i="32"/>
  <c r="I150" i="32" s="1"/>
  <c r="I139" i="32"/>
  <c r="I138" i="32"/>
  <c r="I137" i="32"/>
  <c r="I136" i="32"/>
  <c r="I128" i="32"/>
  <c r="I127" i="32"/>
  <c r="I126" i="32"/>
  <c r="I125" i="32"/>
  <c r="I124" i="32"/>
  <c r="I123" i="32"/>
  <c r="I122" i="32"/>
  <c r="I121" i="32"/>
  <c r="I120" i="32"/>
  <c r="I133" i="32"/>
  <c r="I132" i="32"/>
  <c r="I131" i="32"/>
  <c r="I130" i="32"/>
  <c r="I114" i="32"/>
  <c r="I134" i="32"/>
  <c r="I119" i="32"/>
  <c r="I118" i="32"/>
  <c r="I116" i="32"/>
  <c r="I115" i="32"/>
  <c r="I113" i="32"/>
  <c r="I112" i="32"/>
  <c r="I111" i="32"/>
  <c r="I110" i="32"/>
  <c r="I109" i="32"/>
  <c r="I108" i="32"/>
  <c r="I106" i="32"/>
  <c r="I105" i="32"/>
  <c r="I104" i="32"/>
  <c r="I103" i="32"/>
  <c r="I102" i="32"/>
  <c r="I101" i="32"/>
  <c r="I100" i="32"/>
  <c r="I66" i="32"/>
  <c r="I65" i="32"/>
  <c r="I64" i="32"/>
  <c r="I50" i="32"/>
  <c r="I49" i="32"/>
  <c r="I46" i="32"/>
  <c r="I45" i="32"/>
  <c r="I44" i="32"/>
  <c r="I43" i="32"/>
  <c r="I56" i="32"/>
  <c r="I55" i="32"/>
  <c r="I54" i="32"/>
  <c r="I53" i="32"/>
  <c r="I52" i="32"/>
  <c r="I51" i="32"/>
  <c r="I23" i="32"/>
  <c r="I22" i="32"/>
  <c r="I21" i="32"/>
  <c r="I20" i="32"/>
  <c r="I19" i="32"/>
  <c r="I18" i="32"/>
  <c r="I17" i="32"/>
  <c r="I77" i="32"/>
  <c r="I76" i="32"/>
  <c r="I75" i="32"/>
  <c r="I74" i="32"/>
  <c r="I73" i="32"/>
  <c r="I72" i="32"/>
  <c r="I70" i="32"/>
  <c r="I68" i="32"/>
  <c r="I67" i="32"/>
  <c r="I63" i="32"/>
  <c r="I62" i="32"/>
  <c r="I61" i="32"/>
  <c r="I60" i="32"/>
  <c r="I58" i="32"/>
  <c r="I98" i="32"/>
  <c r="I97" i="32"/>
  <c r="I96" i="32"/>
  <c r="I95" i="32"/>
  <c r="I94" i="32"/>
  <c r="I93" i="32"/>
  <c r="I92" i="32"/>
  <c r="I91" i="32"/>
  <c r="I90" i="32"/>
  <c r="I89" i="32"/>
  <c r="I87" i="32"/>
  <c r="I85" i="32"/>
  <c r="I84" i="32"/>
  <c r="I83" i="32"/>
  <c r="I82" i="32"/>
  <c r="I81" i="32"/>
  <c r="I80" i="32"/>
  <c r="I79" i="32"/>
  <c r="I32" i="32"/>
  <c r="I31" i="32"/>
  <c r="I30" i="32"/>
  <c r="I28" i="32"/>
  <c r="I27" i="32"/>
  <c r="I26" i="32"/>
  <c r="I25" i="32"/>
  <c r="I24" i="32"/>
  <c r="I16" i="32"/>
  <c r="I15" i="32"/>
  <c r="I7" i="32"/>
  <c r="I8" i="32"/>
  <c r="I9" i="32"/>
  <c r="I10" i="32"/>
  <c r="I11" i="32"/>
  <c r="I12" i="32"/>
  <c r="I13" i="32"/>
  <c r="I161" i="32" l="1"/>
  <c r="I107" i="32"/>
  <c r="I135" i="32"/>
  <c r="I99" i="32"/>
  <c r="I78" i="32"/>
  <c r="I117" i="32"/>
  <c r="I88" i="32"/>
  <c r="I14" i="32"/>
  <c r="I71" i="32"/>
  <c r="I140" i="32"/>
  <c r="I33" i="32"/>
  <c r="B6" i="5"/>
  <c r="C24" i="5" l="1"/>
  <c r="C22" i="5"/>
  <c r="C21" i="5"/>
  <c r="C15" i="5"/>
  <c r="C14" i="5"/>
  <c r="C13" i="5"/>
  <c r="C12" i="5"/>
  <c r="E24" i="22"/>
  <c r="E23" i="22"/>
  <c r="E22" i="22"/>
  <c r="E21" i="22"/>
  <c r="E20" i="22"/>
  <c r="E19" i="22"/>
  <c r="E25" i="22" s="1"/>
  <c r="C9" i="5" s="1"/>
  <c r="I170" i="32"/>
  <c r="I171" i="32" s="1"/>
  <c r="I166" i="32"/>
  <c r="I167" i="32" s="1"/>
  <c r="I164" i="32"/>
  <c r="I162" i="32"/>
  <c r="I42" i="32"/>
  <c r="I41" i="32"/>
  <c r="I40" i="32"/>
  <c r="I39" i="32"/>
  <c r="I38" i="32"/>
  <c r="I37" i="32"/>
  <c r="I36" i="32"/>
  <c r="I35" i="32"/>
  <c r="I34" i="32"/>
  <c r="G2" i="32"/>
  <c r="D6" i="5"/>
  <c r="I37" i="42"/>
  <c r="I38" i="42" s="1"/>
  <c r="I35" i="42"/>
  <c r="I36" i="42" s="1"/>
  <c r="I33" i="42"/>
  <c r="I34" i="42" s="1"/>
  <c r="I17" i="42"/>
  <c r="I16" i="42"/>
  <c r="I15" i="42"/>
  <c r="I14" i="42"/>
  <c r="I13" i="42"/>
  <c r="I12" i="42"/>
  <c r="I10" i="42"/>
  <c r="I9" i="42"/>
  <c r="I8" i="42"/>
  <c r="I7" i="42"/>
  <c r="G2" i="42"/>
  <c r="I11" i="42" l="1"/>
  <c r="I18" i="42"/>
  <c r="I39" i="42" s="1"/>
  <c r="I57" i="32"/>
  <c r="I165" i="32"/>
  <c r="C25" i="5"/>
  <c r="B29" i="5"/>
  <c r="D29" i="5"/>
  <c r="D8" i="5" l="1"/>
  <c r="I172" i="32"/>
  <c r="B8" i="5" s="1"/>
  <c r="C2" i="38" l="1"/>
  <c r="E28" i="22"/>
  <c r="E27" i="22"/>
  <c r="E12" i="22"/>
  <c r="E11" i="22"/>
  <c r="E10" i="22"/>
  <c r="H208" i="36"/>
  <c r="H205" i="36"/>
  <c r="H200" i="36"/>
  <c r="H211" i="36" s="1"/>
  <c r="C29" i="5" s="1"/>
  <c r="E29" i="5" s="1"/>
  <c r="F29" i="5" s="1"/>
  <c r="F6" i="40" l="1"/>
  <c r="B23" i="5" l="1"/>
  <c r="F23" i="5" s="1"/>
  <c r="D24" i="5" l="1"/>
  <c r="D22" i="5"/>
  <c r="B22" i="5"/>
  <c r="D21" i="5"/>
  <c r="B21" i="5"/>
  <c r="E21" i="5" s="1"/>
  <c r="E22" i="5" l="1"/>
  <c r="D25" i="5"/>
  <c r="B24" i="5"/>
  <c r="E24" i="5" s="1"/>
  <c r="F24" i="5" s="1"/>
  <c r="F50" i="40"/>
  <c r="F175" i="40" s="1"/>
  <c r="E25" i="5" l="1"/>
  <c r="B25" i="5"/>
  <c r="C79" i="39" l="1"/>
  <c r="D15" i="5"/>
  <c r="B15" i="5" l="1"/>
  <c r="E15" i="5" l="1"/>
  <c r="F15" i="5" s="1"/>
  <c r="J203" i="36" l="1"/>
  <c r="J202" i="36"/>
  <c r="J205" i="36" s="1"/>
  <c r="B32" i="5" l="1"/>
  <c r="D12" i="5"/>
  <c r="B12" i="5" l="1"/>
  <c r="J207" i="36"/>
  <c r="J208" i="36" s="1"/>
  <c r="J196" i="36"/>
  <c r="J195" i="36"/>
  <c r="J18" i="36"/>
  <c r="J17" i="36"/>
  <c r="J16" i="36"/>
  <c r="J15" i="36"/>
  <c r="J14" i="36"/>
  <c r="J13" i="36"/>
  <c r="J12" i="36"/>
  <c r="H2" i="36"/>
  <c r="J197" i="36" l="1"/>
  <c r="E12" i="5"/>
  <c r="F12" i="5" s="1"/>
  <c r="J19" i="36"/>
  <c r="C32" i="5"/>
  <c r="J211" i="36" l="1"/>
  <c r="C6" i="5"/>
  <c r="F2" i="35"/>
  <c r="F11" i="5" l="1"/>
  <c r="C8" i="5" l="1"/>
  <c r="E8" i="5" s="1"/>
  <c r="E3" i="5" l="1"/>
  <c r="F2" i="6"/>
  <c r="K2" i="4"/>
  <c r="D32" i="5" l="1"/>
  <c r="E32" i="5" l="1"/>
  <c r="E30" i="22" l="1"/>
  <c r="E29" i="22"/>
  <c r="E31" i="22"/>
  <c r="B35" i="5" l="1"/>
  <c r="B36" i="5" s="1"/>
  <c r="D35" i="5" l="1"/>
  <c r="D36" i="5" s="1"/>
  <c r="C35" i="5"/>
  <c r="C36" i="5" s="1"/>
  <c r="E6" i="5"/>
  <c r="E35" i="5" l="1"/>
  <c r="E38" i="5"/>
  <c r="F34" i="5"/>
  <c r="F35" i="5" s="1"/>
  <c r="F8" i="5" l="1"/>
  <c r="F22" i="5"/>
  <c r="E36" i="5"/>
  <c r="F32" i="5" l="1"/>
  <c r="F36" i="5" s="1"/>
  <c r="D14" i="5"/>
  <c r="D13" i="5"/>
  <c r="E26" i="22"/>
  <c r="E32" i="22" s="1"/>
  <c r="D9" i="5" s="1"/>
  <c r="C16" i="5" l="1"/>
  <c r="C17" i="5" l="1"/>
  <c r="C18" i="5"/>
  <c r="D16" i="5"/>
  <c r="E9" i="22"/>
  <c r="E13" i="22"/>
  <c r="E14" i="22"/>
  <c r="E15" i="22"/>
  <c r="E16" i="22"/>
  <c r="D17" i="5" l="1"/>
  <c r="D18" i="5"/>
  <c r="E8" i="22"/>
  <c r="E17" i="22"/>
  <c r="E18" i="22" l="1"/>
  <c r="E33" i="22" s="1"/>
  <c r="B9" i="5" l="1"/>
  <c r="E9" i="5" s="1"/>
  <c r="E39" i="5" s="1"/>
  <c r="F9" i="5" l="1"/>
  <c r="F21" i="5"/>
  <c r="F25" i="5" s="1"/>
  <c r="B13" i="5" l="1"/>
  <c r="E13" i="5" s="1"/>
  <c r="B14" i="5"/>
  <c r="E14" i="5" l="1"/>
  <c r="F14" i="5" s="1"/>
  <c r="F13" i="5"/>
  <c r="B16" i="5"/>
  <c r="B18" i="5" s="1"/>
  <c r="F6" i="5"/>
  <c r="E16" i="5" l="1"/>
  <c r="E17" i="5" s="1"/>
  <c r="B17" i="5"/>
  <c r="F18" i="5" s="1"/>
  <c r="F16" i="5"/>
  <c r="F17" i="5" s="1"/>
</calcChain>
</file>

<file path=xl/sharedStrings.xml><?xml version="1.0" encoding="utf-8"?>
<sst xmlns="http://schemas.openxmlformats.org/spreadsheetml/2006/main" count="1962" uniqueCount="492">
  <si>
    <t xml:space="preserve">Merci de remplir le nom du candidat </t>
  </si>
  <si>
    <t xml:space="preserve">Cadre de Réponse Financier _DPGF </t>
  </si>
  <si>
    <t>CERTAINS ONGLETS SONT NON VERROUILLÉS AFIN DE VOUS FACILITER LE REMPLISSAGE, MERCI DE RESPECTER LES FORMULES ET NE PAS LES MODIFIER SOUS PEINE D' ÉLIMINITATION !</t>
  </si>
  <si>
    <r>
      <t xml:space="preserve">Les réponses se feront </t>
    </r>
    <r>
      <rPr>
        <b/>
        <u/>
        <sz val="12"/>
        <color theme="1"/>
        <rFont val="Calibri"/>
        <family val="2"/>
        <scheme val="minor"/>
      </rPr>
      <t>obligatoirement</t>
    </r>
    <r>
      <rPr>
        <sz val="12"/>
        <color theme="1"/>
        <rFont val="Calibri"/>
        <family val="2"/>
        <scheme val="minor"/>
      </rPr>
      <t xml:space="preserve"> dans ce document et Il faut uniquement remplir les cases en jaune.</t>
    </r>
  </si>
  <si>
    <t>Toute réponse manquante sera pénalisée dans le cadre de la notation.</t>
  </si>
  <si>
    <t>Si vous insérez des lignes au niveau des onglets "Répartition Orga prévisionnelle",  "Matériels pour les prestations", "matériels outils de suivis", "produits", "frais de structure" de le faire en milieu afin que le total intègre la ligne rajoutée</t>
  </si>
  <si>
    <r>
      <rPr>
        <b/>
        <u/>
        <sz val="12"/>
        <color theme="1"/>
        <rFont val="Calibri (Corps)"/>
      </rPr>
      <t xml:space="preserve">Heures et coûts des prestations et encadrement </t>
    </r>
    <r>
      <rPr>
        <sz val="11"/>
        <color theme="1"/>
        <rFont val="Calibri"/>
        <family val="2"/>
        <scheme val="minor"/>
      </rPr>
      <t>: Merci de remplir les cases en jaunes en vous référant au descriptif des prestation Annexe 1 du CCTP Descriptif des prestations</t>
    </r>
  </si>
  <si>
    <t xml:space="preserve">Dans l'onglet "Heures et coûts" vous retrouvez l'ensemble du périmètre de chaque site : Les cases jaunes à remplir dans les heures et coûts correspondent aux prestations récurrentes
 </t>
  </si>
  <si>
    <r>
      <rPr>
        <b/>
        <u/>
        <sz val="12"/>
        <color theme="1"/>
        <rFont val="Calibri (Corps)"/>
      </rPr>
      <t xml:space="preserve">Dotation </t>
    </r>
    <r>
      <rPr>
        <sz val="11"/>
        <color theme="1"/>
        <rFont val="Calibri"/>
        <family val="2"/>
        <scheme val="minor"/>
      </rPr>
      <t>: Merci de remplir les cases en jaunes</t>
    </r>
  </si>
  <si>
    <r>
      <rPr>
        <b/>
        <u/>
        <sz val="12"/>
        <color theme="1"/>
        <rFont val="Calibri (Corps)"/>
      </rPr>
      <t>Répartition Orga Prévisionnelle :</t>
    </r>
    <r>
      <rPr>
        <sz val="11"/>
        <color theme="1"/>
        <rFont val="Calibri"/>
        <family val="2"/>
        <scheme val="minor"/>
      </rPr>
      <t xml:space="preserve"> Merci de remplir les cases en jaunes</t>
    </r>
  </si>
  <si>
    <r>
      <rPr>
        <b/>
        <u/>
        <sz val="12"/>
        <color theme="1"/>
        <rFont val="Calibri (Corps)"/>
      </rPr>
      <t xml:space="preserve">Fournitures Sanitaires </t>
    </r>
    <r>
      <rPr>
        <sz val="11"/>
        <color theme="1"/>
        <rFont val="Calibri"/>
        <family val="2"/>
        <scheme val="minor"/>
      </rPr>
      <t xml:space="preserve">: Merci de remplir les cases en jaunes  </t>
    </r>
  </si>
  <si>
    <r>
      <rPr>
        <b/>
        <u/>
        <sz val="12"/>
        <color theme="1"/>
        <rFont val="Calibri (Corps)"/>
      </rPr>
      <t>Materiels pour les prestations, de suivis et produits :</t>
    </r>
    <r>
      <rPr>
        <sz val="11"/>
        <color theme="1"/>
        <rFont val="Calibri"/>
        <family val="2"/>
        <scheme val="minor"/>
      </rPr>
      <t xml:space="preserve"> Merci de remplir les cases en jaunes  </t>
    </r>
  </si>
  <si>
    <r>
      <t xml:space="preserve">Aucun autre document ne sera pris en compte, </t>
    </r>
    <r>
      <rPr>
        <b/>
        <u/>
        <sz val="14"/>
        <color rgb="FFC00000"/>
        <rFont val="Calibri"/>
        <family val="2"/>
        <scheme val="minor"/>
      </rPr>
      <t>les renvois à une offre financière annexe sont interdits</t>
    </r>
    <r>
      <rPr>
        <b/>
        <sz val="12"/>
        <color theme="1"/>
        <rFont val="Calibri"/>
        <family val="2"/>
        <scheme val="minor"/>
      </rPr>
      <t>.</t>
    </r>
  </si>
  <si>
    <t>Les seules annexes autorisées sont :</t>
  </si>
  <si>
    <t>1- Une annexe par candidat  de maximum 25 pages pour la méthodologie de l'utilisation des outils de gestion et suivi du marché (tracabilité, logiciel de contrôle etc.)</t>
  </si>
  <si>
    <t xml:space="preserve">Attention, dans cette annexe, seuls les outils détaillés et présents dans l'onglet "Materiels gestion et suivi" seront pris en compte. </t>
  </si>
  <si>
    <t>Si des outils ne sont pas quantifiés financièrement,ils seront considérés non mis en place sur le marché et non pris en compte dans la notation.</t>
  </si>
  <si>
    <r>
      <t xml:space="preserve">2- Les fiches techniques produits et materiels </t>
    </r>
    <r>
      <rPr>
        <b/>
        <u/>
        <sz val="12"/>
        <color rgb="FFC00000"/>
        <rFont val="Calibri"/>
        <family val="2"/>
        <scheme val="minor"/>
      </rPr>
      <t>personnalisés qui seront mis en place sur le site</t>
    </r>
    <r>
      <rPr>
        <b/>
        <sz val="12"/>
        <color rgb="FFC00000"/>
        <rFont val="Calibri"/>
        <family val="2"/>
        <scheme val="minor"/>
      </rPr>
      <t xml:space="preserve">  (dans dossier zippé )</t>
    </r>
  </si>
  <si>
    <t xml:space="preserve">Heures &amp; coûts des prestations </t>
  </si>
  <si>
    <r>
      <t xml:space="preserve">Merci de bien prendre en compte les missions indiquées dans les descriptifs des prestations (ex enlèvement des traces, finitions, essuyage des meublants, ..).
</t>
    </r>
    <r>
      <rPr>
        <b/>
        <sz val="11"/>
        <color rgb="FFFF0000"/>
        <rFont val="Calibri"/>
        <family val="2"/>
        <scheme val="minor"/>
      </rPr>
      <t xml:space="preserve">
</t>
    </r>
  </si>
  <si>
    <r>
      <rPr>
        <b/>
        <u/>
        <sz val="11"/>
        <color theme="1"/>
        <rFont val="Calibri (Corps)"/>
      </rPr>
      <t xml:space="preserve">Rappel Fréquences : </t>
    </r>
    <r>
      <rPr>
        <sz val="11"/>
        <color theme="1"/>
        <rFont val="Calibri"/>
        <family val="2"/>
        <scheme val="minor"/>
      </rPr>
      <t xml:space="preserve">
Du lundi au dimanche = 30,33.                     1 fois par mois = 1
Du lundi au samedi = 26.                                2 fois par mois = 2
Du lundi au vendredi = 21,67.                       Trimestriel = 0,33
3 fois par semaine = 13.                                  Semestriel = 0,17
2 fois par semaine = 8,67.                               Annuel  = 0,083
1 fois par semaine = 4,3333</t>
    </r>
  </si>
  <si>
    <t>Prestations récurrentes (du quotidien au mensuel)</t>
  </si>
  <si>
    <t>HEURES MENSUELLES</t>
  </si>
  <si>
    <t xml:space="preserve">TAUX HORAIRE </t>
  </si>
  <si>
    <t>COUTS MENSUELS HT</t>
  </si>
  <si>
    <t>Niveaux</t>
  </si>
  <si>
    <t>Zones</t>
  </si>
  <si>
    <t>Nature des sols</t>
  </si>
  <si>
    <t>Surface / Unité ( m²)</t>
  </si>
  <si>
    <t>Fréquences de passage maximum de l'agent sur la zone</t>
  </si>
  <si>
    <t xml:space="preserve">Descriptif des prestations </t>
  </si>
  <si>
    <t>PRESTATIONS RECURRENTES</t>
  </si>
  <si>
    <t>Sous-Sol -2</t>
  </si>
  <si>
    <t>Sanitaires</t>
  </si>
  <si>
    <t>Carrelage</t>
  </si>
  <si>
    <t>Circulation</t>
  </si>
  <si>
    <t>Résine</t>
  </si>
  <si>
    <t>Archives</t>
  </si>
  <si>
    <t xml:space="preserve">Parking </t>
  </si>
  <si>
    <t>Béton Peint</t>
  </si>
  <si>
    <t>Espace de co Working</t>
  </si>
  <si>
    <t>Moquette</t>
  </si>
  <si>
    <t>Bureaux</t>
  </si>
  <si>
    <t>Ateliers (lbureaux prestataires)</t>
  </si>
  <si>
    <t>tous les matins</t>
  </si>
  <si>
    <t>Sous-Sol -1</t>
  </si>
  <si>
    <t>Sols Thermoplastique</t>
  </si>
  <si>
    <t>Parquet vitrifié</t>
  </si>
  <si>
    <t xml:space="preserve">Salle de réunion </t>
  </si>
  <si>
    <t xml:space="preserve">Auditorium </t>
  </si>
  <si>
    <t xml:space="preserve">Salle de Sport </t>
  </si>
  <si>
    <t>Sols spécifiques</t>
  </si>
  <si>
    <t xml:space="preserve">Douches - Vestiaires </t>
  </si>
  <si>
    <t>Local (anciennement salle de musique)</t>
  </si>
  <si>
    <r>
      <t>Bureaux Télécom</t>
    </r>
    <r>
      <rPr>
        <sz val="11"/>
        <color rgb="FFFF0000"/>
        <rFont val="Calibri"/>
        <family val="2"/>
        <scheme val="minor"/>
      </rPr>
      <t xml:space="preserve"> </t>
    </r>
    <r>
      <rPr>
        <sz val="11"/>
        <color theme="1"/>
        <rFont val="Calibri"/>
        <family val="2"/>
        <scheme val="minor"/>
      </rPr>
      <t>+</t>
    </r>
    <r>
      <rPr>
        <sz val="11"/>
        <color theme="1"/>
        <rFont val="Calibri (Corps)"/>
      </rPr>
      <t xml:space="preserve"> </t>
    </r>
    <r>
      <rPr>
        <sz val="11"/>
        <color theme="1"/>
        <rFont val="Calibri"/>
        <family val="2"/>
        <scheme val="minor"/>
      </rPr>
      <t>bureaux SDSGI EQUIP + Bur. ASMAS</t>
    </r>
  </si>
  <si>
    <t xml:space="preserve">Bureaux Prestataire Nettoyage </t>
  </si>
  <si>
    <t xml:space="preserve">Vestaires / Douches  Prestataire Nettoyage </t>
  </si>
  <si>
    <r>
      <t>Réfectoire Prestataire Nettoyage (</t>
    </r>
    <r>
      <rPr>
        <sz val="8"/>
        <color theme="1"/>
        <rFont val="Calibri"/>
        <family val="2"/>
        <scheme val="minor"/>
      </rPr>
      <t>tous les soirs après 16h)</t>
    </r>
  </si>
  <si>
    <t>1 +0,083</t>
  </si>
  <si>
    <t>Local Poubelle / Réfrigéré</t>
  </si>
  <si>
    <t xml:space="preserve">Remise en état </t>
  </si>
  <si>
    <t>Local Poubelle Pilon</t>
  </si>
  <si>
    <t>Bureaux Prestataire Sécurité</t>
  </si>
  <si>
    <t xml:space="preserve">Vestaires / Douches  Prestataire Sécurité </t>
  </si>
  <si>
    <t>RDC</t>
  </si>
  <si>
    <t xml:space="preserve">Accueil </t>
  </si>
  <si>
    <t xml:space="preserve">Hall Ségur </t>
  </si>
  <si>
    <t>Marbre</t>
  </si>
  <si>
    <t>Bureaux Standard</t>
  </si>
  <si>
    <t>Salle P.Laroque</t>
  </si>
  <si>
    <t>Ardoise</t>
  </si>
  <si>
    <t xml:space="preserve">Moquette </t>
  </si>
  <si>
    <t>Service Sécurité</t>
  </si>
  <si>
    <t xml:space="preserve">CRDM </t>
  </si>
  <si>
    <t>Parquet huilé</t>
  </si>
  <si>
    <t>Archives CRDM</t>
  </si>
  <si>
    <t>Salle de conférence Presse</t>
  </si>
  <si>
    <t>Bureaux Syndicat</t>
  </si>
  <si>
    <t>Service Courrier</t>
  </si>
  <si>
    <t>Centre de loisirs</t>
  </si>
  <si>
    <t>Atelier Impressions et tirages</t>
  </si>
  <si>
    <t>Escalator</t>
  </si>
  <si>
    <t>Box, dégagements, photocop</t>
  </si>
  <si>
    <t xml:space="preserve">Le 1er </t>
  </si>
  <si>
    <r>
      <t xml:space="preserve">Caféteria </t>
    </r>
    <r>
      <rPr>
        <sz val="8"/>
        <color theme="1"/>
        <rFont val="Calibri"/>
        <family val="2"/>
        <scheme val="minor"/>
      </rPr>
      <t>(bien prendre en compte la spray méthode pour le nettoyage approfondi en hebdo)</t>
    </r>
  </si>
  <si>
    <t xml:space="preserve">Caféteria mezzanine </t>
  </si>
  <si>
    <t>Paliers Ascenseurs</t>
  </si>
  <si>
    <t xml:space="preserve">Espaces pauses </t>
  </si>
  <si>
    <t>CRDM - (accueil bureaux bibliothèque culturelle)</t>
  </si>
  <si>
    <t xml:space="preserve">Le 2ème </t>
  </si>
  <si>
    <t>3ème étage</t>
  </si>
  <si>
    <t>Petite enfance - Crèche</t>
  </si>
  <si>
    <t>Petite Enfance - Terrasse Jardin d'enfants</t>
  </si>
  <si>
    <t>4ème étage</t>
  </si>
  <si>
    <t xml:space="preserve">Petite Enfance - Jardin d'enfants </t>
  </si>
  <si>
    <t xml:space="preserve">Service Médical </t>
  </si>
  <si>
    <t>HFDS</t>
  </si>
  <si>
    <t>5ème étage</t>
  </si>
  <si>
    <t xml:space="preserve">Terrasses </t>
  </si>
  <si>
    <t>Dalles</t>
  </si>
  <si>
    <t>6ème étage</t>
  </si>
  <si>
    <t xml:space="preserve">Zone Cabinets </t>
  </si>
  <si>
    <t xml:space="preserve">Zone de crise </t>
  </si>
  <si>
    <t>7ème étage</t>
  </si>
  <si>
    <t xml:space="preserve">Bureaux </t>
  </si>
  <si>
    <t xml:space="preserve">Open Space </t>
  </si>
  <si>
    <t>Vestiaires DouchesCuisine</t>
  </si>
  <si>
    <t xml:space="preserve">Salles à manger </t>
  </si>
  <si>
    <t>Cuisine</t>
  </si>
  <si>
    <t>Patio</t>
  </si>
  <si>
    <t>Tisaneries</t>
  </si>
  <si>
    <t>8ème étage</t>
  </si>
  <si>
    <t>Sous-sol -2</t>
  </si>
  <si>
    <t>Courettes -2</t>
  </si>
  <si>
    <t>Sous-sol -1</t>
  </si>
  <si>
    <t>Courettes -1</t>
  </si>
  <si>
    <t>Cours RDC</t>
  </si>
  <si>
    <t xml:space="preserve">Allées RDC </t>
  </si>
  <si>
    <t xml:space="preserve">Coursives </t>
  </si>
  <si>
    <t>Niveaux RDC 2ème 5ème et 6ème</t>
  </si>
  <si>
    <t xml:space="preserve">Total Extérieurs </t>
  </si>
  <si>
    <t>Ascenseurs</t>
  </si>
  <si>
    <t>Ascenseurs (D,F,G,J,K) Du -1 au 7ème</t>
  </si>
  <si>
    <t>Ascenseurs (I) Du -1 au 8ème</t>
  </si>
  <si>
    <t>Ascenseurs (A,C,M,N,O) Du -2 au 7ème</t>
  </si>
  <si>
    <t>Montes-Charges</t>
  </si>
  <si>
    <t>Montes-Charge (F,K,L) Du -1 au 7ème</t>
  </si>
  <si>
    <t>Montes-Charge (M) Du -2 au 7ème</t>
  </si>
  <si>
    <t>Escaliers</t>
  </si>
  <si>
    <t>Escaliers (B,D,E,F,G,H,J,K,L) Du -1 au 7ème par roulement</t>
  </si>
  <si>
    <t xml:space="preserve">Escalier (I) Du -1 au 8ème par roulement </t>
  </si>
  <si>
    <t xml:space="preserve">Escaliers (A,C,M,N,O) Du -2 au 7ème par roulement </t>
  </si>
  <si>
    <t>Total Escaliers Ascenseurs et MC</t>
  </si>
  <si>
    <t>Point de collecte 5 flux (Verre, DIB, Alimentaire, Papier/Carton &amp; Canettes/boissons)</t>
  </si>
  <si>
    <t>Poubelles extérieures</t>
  </si>
  <si>
    <t>Gestion des entrées sorties des containers</t>
  </si>
  <si>
    <t>Ensemble des fontaines</t>
  </si>
  <si>
    <t xml:space="preserve">Nettoyage sans vidage </t>
  </si>
  <si>
    <t>Prestations Astreinte</t>
  </si>
  <si>
    <t xml:space="preserve">Prestations Manutention </t>
  </si>
  <si>
    <t>Total général</t>
  </si>
  <si>
    <t>Moquette Tapisson</t>
  </si>
  <si>
    <t>Thermoplastique</t>
  </si>
  <si>
    <t>Linoléum</t>
  </si>
  <si>
    <t>Béton</t>
  </si>
  <si>
    <t>Béton peint</t>
  </si>
  <si>
    <t xml:space="preserve">Pierre Buxy </t>
  </si>
  <si>
    <t>Pierre Buxy et Carrelage</t>
  </si>
  <si>
    <t>Revêtement accoustique</t>
  </si>
  <si>
    <t>Parquet</t>
  </si>
  <si>
    <t>Parquet ciré</t>
  </si>
  <si>
    <t>Sol dur</t>
  </si>
  <si>
    <t>Pierre</t>
  </si>
  <si>
    <t>Métal</t>
  </si>
  <si>
    <t>Faux plancher technique</t>
  </si>
  <si>
    <t>Vinyle</t>
  </si>
  <si>
    <t>Bitume</t>
  </si>
  <si>
    <t>Béton + aggloméré stratifié</t>
  </si>
  <si>
    <t>Sols durs (carrelage et Linoléum)</t>
  </si>
  <si>
    <t>Verre</t>
  </si>
  <si>
    <t>Verre inscrusté ciment</t>
  </si>
  <si>
    <t>Caillebotis métalliques</t>
  </si>
  <si>
    <t>Sous-Sol -4</t>
  </si>
  <si>
    <t xml:space="preserve">Remise en Etat </t>
  </si>
  <si>
    <t>Sous-Sol -3</t>
  </si>
  <si>
    <t xml:space="preserve">Circulation </t>
  </si>
  <si>
    <t xml:space="preserve">Salles de réunion </t>
  </si>
  <si>
    <t>Vestiaires Salle de sport (nombres de douches xxxxxxunités)</t>
  </si>
  <si>
    <t xml:space="preserve">Vestiaires sécurité + Hôtesses  </t>
  </si>
  <si>
    <t>Salle Gamas</t>
  </si>
  <si>
    <t>Palier Ascenseur</t>
  </si>
  <si>
    <t>Salle de dialogue</t>
  </si>
  <si>
    <t xml:space="preserve">Tables d'hôtes </t>
  </si>
  <si>
    <t>Vestiaires</t>
  </si>
  <si>
    <t>tous les jours 1 fois à 8h et 14H</t>
  </si>
  <si>
    <t>Bureaux Pc sécurité</t>
  </si>
  <si>
    <t>Salle de pause PC Sécurité</t>
  </si>
  <si>
    <t>Entrée bis (5 marches)</t>
  </si>
  <si>
    <t xml:space="preserve">Intendance bureaux </t>
  </si>
  <si>
    <t>Intendance circulations</t>
  </si>
  <si>
    <t>Sanitaires intendance</t>
  </si>
  <si>
    <t>Issue de secours</t>
  </si>
  <si>
    <t>Salle de consulation</t>
  </si>
  <si>
    <t>Bureaux prestataires</t>
  </si>
  <si>
    <t>Le Lab</t>
  </si>
  <si>
    <t>4 mini salles de réunions</t>
  </si>
  <si>
    <t>8.67</t>
  </si>
  <si>
    <t>le mardi et jeudi</t>
  </si>
  <si>
    <t>Cafétéria</t>
  </si>
  <si>
    <t>2 fois par jours matin poussiere et aprem poussiere et moquette</t>
  </si>
  <si>
    <t>RA Restaurant Administratif</t>
  </si>
  <si>
    <t>21;67</t>
  </si>
  <si>
    <t>tous les jours après 15h</t>
  </si>
  <si>
    <t xml:space="preserve">Sanitaires </t>
  </si>
  <si>
    <t>Auditorium (96 places)</t>
  </si>
  <si>
    <t>Bureaux syndicaux</t>
  </si>
  <si>
    <t>les mardis et jeudis</t>
  </si>
  <si>
    <t>2 fois matin 8h et 14h</t>
  </si>
  <si>
    <t xml:space="preserve">Local Technique </t>
  </si>
  <si>
    <t>Extérieur</t>
  </si>
  <si>
    <t>Sols durs</t>
  </si>
  <si>
    <t>Coursives extérieures</t>
  </si>
  <si>
    <t>Mezzanine</t>
  </si>
  <si>
    <t xml:space="preserve">Circulation autour du palier </t>
  </si>
  <si>
    <t>Box de réunion</t>
  </si>
  <si>
    <t>Bureaux et Open Space</t>
  </si>
  <si>
    <t>tous les lundis</t>
  </si>
  <si>
    <t>1er étage</t>
  </si>
  <si>
    <t xml:space="preserve">2ème étage </t>
  </si>
  <si>
    <t>9ème étage</t>
  </si>
  <si>
    <t xml:space="preserve">10ème étage </t>
  </si>
  <si>
    <t>11ème étage</t>
  </si>
  <si>
    <t>12ème étage</t>
  </si>
  <si>
    <t>13ème étage</t>
  </si>
  <si>
    <t>14ème étage</t>
  </si>
  <si>
    <t>15ème étage</t>
  </si>
  <si>
    <t xml:space="preserve"> Bureaux et Open space</t>
  </si>
  <si>
    <t>16ème étage</t>
  </si>
  <si>
    <t xml:space="preserve">17ème </t>
  </si>
  <si>
    <t>Local stockage</t>
  </si>
  <si>
    <t>Cages escaliers de la mezanine au sous-sol -4</t>
  </si>
  <si>
    <t>Cages escaliers du RDC au 16ème</t>
  </si>
  <si>
    <t>Ascenseur (environ 5m² par cabine)</t>
  </si>
  <si>
    <t>Monte-Charges</t>
  </si>
  <si>
    <t>Monte-charges (1unité)</t>
  </si>
  <si>
    <t xml:space="preserve">Collecte des déchets </t>
  </si>
  <si>
    <t>Accueil (A voir si cet espace reste dans le périmètre)</t>
  </si>
  <si>
    <t>Bureau/Atelier</t>
  </si>
  <si>
    <t>salle de réunion</t>
  </si>
  <si>
    <t xml:space="preserve">1er étage </t>
  </si>
  <si>
    <t xml:space="preserve">Palier A </t>
  </si>
  <si>
    <t xml:space="preserve">Bureaux / Open Space </t>
  </si>
  <si>
    <t>Cabine Salle de Réunion (Merci de m'indiquer le nombre de cabines xxxxx unités)</t>
  </si>
  <si>
    <t>9 cabines</t>
  </si>
  <si>
    <t xml:space="preserve">Salle de Réunion </t>
  </si>
  <si>
    <t>Palier B</t>
  </si>
  <si>
    <t>10 cabines</t>
  </si>
  <si>
    <t xml:space="preserve">3ème étage </t>
  </si>
  <si>
    <t>8 cabines</t>
  </si>
  <si>
    <t xml:space="preserve">Point de collecte 5 flux (Verre, DIB, Alimentaire, Papier/Carton &amp; Canettes/boissons) </t>
  </si>
  <si>
    <t xml:space="preserve">COÛTS ET HEURES ENCADREMENT </t>
  </si>
  <si>
    <t xml:space="preserve">Heures encadrement uniquement, les heures oeuvrantes des encadrants doivent apparaitrent dans les heures de réalisation des prestations - </t>
  </si>
  <si>
    <t>Les heures des encadrants ponctuels commes les chef de secteurs, chefs d'agences, QHSE et autres encadrements non dédiés aus sites ne doivent pas apparaitrent, leur passage  doit être valorisé dans le CRT et le coût peut ressortir au niveau des frais de structure.</t>
  </si>
  <si>
    <t>Sites</t>
  </si>
  <si>
    <t>Catégorie</t>
  </si>
  <si>
    <t xml:space="preserve">HEURES MENSUELLES </t>
  </si>
  <si>
    <t xml:space="preserve">Duquesne </t>
  </si>
  <si>
    <t>Tods</t>
  </si>
  <si>
    <t>High Line</t>
  </si>
  <si>
    <t>TOTAL</t>
  </si>
  <si>
    <t>CE1</t>
  </si>
  <si>
    <t>CE2</t>
  </si>
  <si>
    <t>CE3</t>
  </si>
  <si>
    <t>MP1</t>
  </si>
  <si>
    <t>MP2</t>
  </si>
  <si>
    <t>MP3</t>
  </si>
  <si>
    <t>Remises en état</t>
  </si>
  <si>
    <t>Rappel Fréquences : 
Du lundi au dimanche = 30,33.                 1 fois par mois = 1
Du lundi au samedi = 26.                               2 fois par mois = 2
Du lundi au vendredi = 21,67.                   Trimestriel = 0,33
3 fois par semaine = 13.                                  Semestriel = 0,17
2 fois par semaine = 8,67.                             7 fois par an  = 0,583
1 fois par semaine = 4,3333                           Annuel  = 0,083</t>
  </si>
  <si>
    <t>Prestations de remises en état</t>
  </si>
  <si>
    <t>Prestations</t>
  </si>
  <si>
    <t>Surface</t>
  </si>
  <si>
    <t>Fréquences</t>
  </si>
  <si>
    <t xml:space="preserve">Nombres d'heures pour la prestation </t>
  </si>
  <si>
    <t>Nombres d'heures mensuelles</t>
  </si>
  <si>
    <t xml:space="preserve">MONTANT MENSUEL HT en euros </t>
  </si>
  <si>
    <t>Remises en état décapage des sanitaires</t>
  </si>
  <si>
    <t>Remises en état décapage des vestiaires</t>
  </si>
  <si>
    <t>Chambre Froide</t>
  </si>
  <si>
    <t>Shampoing Moquette (par roulement)Circulations, CRDM Auditorium et Accueil</t>
  </si>
  <si>
    <t>Shampoing Moquette (par roulement) Bureaux et assimilés</t>
  </si>
  <si>
    <t xml:space="preserve">Balayage Terrasses Petite Enfance </t>
  </si>
  <si>
    <t>Coursives (6ème 7ème et 8ème)</t>
  </si>
  <si>
    <t xml:space="preserve">Extérieur au karher  (Courettes -1 et -2 , Cours &amp; Allées RDC  terrasses 6ème 7ème &amp; 8ème ,terrasses Crèche 4ème) y compris balayage </t>
  </si>
  <si>
    <t>Parvis d'entrée des Ministères (Ensemble du périmètre Rue Duquesne / Parvis Ségur ) à hauteur d'hommes)</t>
  </si>
  <si>
    <t>Parvis d'entrée des Ministères (Ensemble du périmètre  / Estrées / Lowendal / Fontenoy) à hauteur d'hommes)</t>
  </si>
  <si>
    <t>Parking (sous-sol -2)  Balayage mécanisé</t>
  </si>
  <si>
    <t>Parking (sous-sol -1)  Balayage mécanisé</t>
  </si>
  <si>
    <t xml:space="preserve">Parking (sous-sol -2 et sous-sol -1)  Nettoyage Haute Pression </t>
  </si>
  <si>
    <t>Archives CRDM (Prendre en compte l'encombrement au sol)</t>
  </si>
  <si>
    <t xml:space="preserve">Archives </t>
  </si>
  <si>
    <t>Parquet Mise en cire des parquets huilés (CRDM)</t>
  </si>
  <si>
    <t>Entretien des parquets vitrifiés Accueil</t>
  </si>
  <si>
    <t xml:space="preserve">Entretien des parquets vitrifiés Salle de réunion 3ème et 4ème </t>
  </si>
  <si>
    <t>Spray du sol Thermoplastique de la salle à manger du 7ème</t>
  </si>
  <si>
    <t xml:space="preserve">Remise en état des sols thermoplastiques </t>
  </si>
  <si>
    <t>Remise En état des sols en marbre</t>
  </si>
  <si>
    <t xml:space="preserve">Remise en état de la salle de sport </t>
  </si>
  <si>
    <t xml:space="preserve">Remise en état Cuisine 7ème </t>
  </si>
  <si>
    <t>Injection Extraction des fauteuils</t>
  </si>
  <si>
    <t xml:space="preserve">Nettoyage approfondi des points de collectes </t>
  </si>
  <si>
    <t>Finitions mensuelles (hautes et basses)</t>
  </si>
  <si>
    <t xml:space="preserve">Sous-Total </t>
  </si>
  <si>
    <t xml:space="preserve">High Line </t>
  </si>
  <si>
    <t xml:space="preserve">Vitrerie </t>
  </si>
  <si>
    <t>Aile F</t>
  </si>
  <si>
    <t xml:space="preserve">Type de vitrerie </t>
  </si>
  <si>
    <t>Surfaces</t>
  </si>
  <si>
    <r>
      <t xml:space="preserve">Cadence Moyenne 
 </t>
    </r>
    <r>
      <rPr>
        <i/>
        <sz val="9"/>
        <color rgb="FFFFFFFF"/>
        <rFont val="Calibri"/>
        <family val="2"/>
      </rPr>
      <t>(à titre indicatif)</t>
    </r>
  </si>
  <si>
    <t>TAUX HORAIRE</t>
  </si>
  <si>
    <t>TEMPS MENSUEL</t>
  </si>
  <si>
    <t>Coût mensuel HT</t>
  </si>
  <si>
    <t>Coût annuel HT</t>
  </si>
  <si>
    <t>Site de Duquesne</t>
  </si>
  <si>
    <t>Cloisons vitrées</t>
  </si>
  <si>
    <t>Tous niveaux</t>
  </si>
  <si>
    <t>Vitre extérieure (accessible)</t>
  </si>
  <si>
    <t>Vitre intérieure (accessible)</t>
  </si>
  <si>
    <t xml:space="preserve">Tous niveau </t>
  </si>
  <si>
    <t xml:space="preserve">RDC et 1er </t>
  </si>
  <si>
    <t>Site de Tods</t>
  </si>
  <si>
    <t xml:space="preserve">Parois Ascenseur </t>
  </si>
  <si>
    <t xml:space="preserve">Site de High Line </t>
  </si>
  <si>
    <t xml:space="preserve">DOTATION EN PERSONNEL PREVUE POUR LA REALISATION DES PRESTATIONS </t>
  </si>
  <si>
    <t>Merci de remplir uniquement les cases en jaune.</t>
  </si>
  <si>
    <t>Au niveau des heures d'encadrement, aucune heures des encadrants HORS SITES ne doivent être comptabilisées dans ce tableau (PAS D'HEURES DES CHEFS DE SECTEURS, CHEFS D'AGENCES, ...)</t>
  </si>
  <si>
    <t>Le nombre d'heures totales renseigné dans cet onglet en saison normale doit correspondre au volume d'heures total renseignés dans l'Onglet "Répartition de l'Orga prévisionnelle".</t>
  </si>
  <si>
    <t>Le nombre d'agents demandé est le nombre réel d'agents par catégorie affecté à l'ensemble du marché.</t>
  </si>
  <si>
    <t>Site Duquesne</t>
  </si>
  <si>
    <t>Site Tods</t>
  </si>
  <si>
    <t xml:space="preserve">Site High Line </t>
  </si>
  <si>
    <t>Numéro de l'agent à determiner (1 agent physique = 1 numéro)</t>
  </si>
  <si>
    <t>Qualifications</t>
  </si>
  <si>
    <t>Heures prévisionelles mensuelles affectées au marché</t>
  </si>
  <si>
    <t>Role / missions /postes</t>
  </si>
  <si>
    <t>TOTAL HEURES PERSONNEL</t>
  </si>
  <si>
    <t>Annexe</t>
  </si>
  <si>
    <t>ASP anciennement AS1</t>
  </si>
  <si>
    <t>ASC anciennement AS2</t>
  </si>
  <si>
    <t>ASCS anciennement AS3</t>
  </si>
  <si>
    <t>AQS 1</t>
  </si>
  <si>
    <t>AQS 2</t>
  </si>
  <si>
    <t>AQS 3</t>
  </si>
  <si>
    <t>ATQS 1</t>
  </si>
  <si>
    <t>ATQS 2</t>
  </si>
  <si>
    <t>ATQS 3</t>
  </si>
  <si>
    <t>CE 1</t>
  </si>
  <si>
    <t>CE 2</t>
  </si>
  <si>
    <t>CE 3</t>
  </si>
  <si>
    <t>MP 1</t>
  </si>
  <si>
    <t>MP 2</t>
  </si>
  <si>
    <t>MP 3</t>
  </si>
  <si>
    <t xml:space="preserve">REPARTITION DE L'ORGANISATION PREVISIONNELLE POUR LE MARCHÉ </t>
  </si>
  <si>
    <t>Merci de remplir les cases en  jaune. Les autres cases  se remplissent automatiquement.</t>
  </si>
  <si>
    <t>ATTENTION - Les heures d'encadrement hors site (chef d'agence, chef secteur, REX, etc ne doivent pas apparaitre ici. Vous pouvez les détailler dans le CRT</t>
  </si>
  <si>
    <t xml:space="preserve">COLONNE B : Très important : une ligne correspond à un agent et pas à un poste. </t>
  </si>
  <si>
    <t>Merci d'attribuer un numéro d'identification propre à chaque agent dans l'onglet "dotation en personnel et s'y référer. Un agent peut donc apparaitre sur plusieurs lignes.</t>
  </si>
  <si>
    <r>
      <t xml:space="preserve">COLONNE C : </t>
    </r>
    <r>
      <rPr>
        <sz val="12"/>
        <color theme="1"/>
        <rFont val="Calibri"/>
        <family val="2"/>
        <scheme val="minor"/>
      </rPr>
      <t>Merci de préciser la qualification de chaque agent (ASC, ASCS, ASP, AQS1, AQS2, AQS3, ATQS1, ATQS2, ATQS3, CE1, CE2, CE3, MP1, MP2, MP3)</t>
    </r>
  </si>
  <si>
    <r>
      <rPr>
        <b/>
        <sz val="12"/>
        <color theme="1"/>
        <rFont val="Calibri"/>
        <family val="2"/>
        <scheme val="minor"/>
      </rPr>
      <t>COLONNE D :</t>
    </r>
    <r>
      <rPr>
        <sz val="12"/>
        <color theme="1"/>
        <rFont val="Calibri"/>
        <family val="2"/>
        <scheme val="minor"/>
      </rPr>
      <t xml:space="preserve"> Merci de préciser le ou les bâtiments sur le(s)quel(s) l'agent est affecté.</t>
    </r>
  </si>
  <si>
    <r>
      <rPr>
        <b/>
        <sz val="12"/>
        <color theme="1"/>
        <rFont val="Calibri"/>
        <family val="2"/>
        <scheme val="minor"/>
      </rPr>
      <t>COLONNE E  :</t>
    </r>
    <r>
      <rPr>
        <sz val="12"/>
        <color theme="1"/>
        <rFont val="Calibri"/>
        <family val="2"/>
        <scheme val="minor"/>
      </rPr>
      <t xml:space="preserve"> Merci de détailler la mission de l'agent, par exemple : en charge du contrôle et suivi/ en charge des prestations courantes / en charge des prestations de remises en état / etc.</t>
    </r>
  </si>
  <si>
    <r>
      <rPr>
        <b/>
        <sz val="12"/>
        <color theme="1"/>
        <rFont val="Calibri"/>
        <family val="2"/>
        <scheme val="minor"/>
      </rPr>
      <t>COLONNE F  :</t>
    </r>
    <r>
      <rPr>
        <sz val="12"/>
        <color theme="1"/>
        <rFont val="Calibri"/>
        <family val="2"/>
        <scheme val="minor"/>
      </rPr>
      <t xml:space="preserve"> Merci d'inquer les heures mensuelles ou les heures pour le renfort des périodes rouges</t>
    </r>
  </si>
  <si>
    <t>Attention les heures mensuelles totales (case M119) doivent corespondrent aux heures mensuelles totale de l'onglet "dotation en personnel" (saison normale - case C79)</t>
  </si>
  <si>
    <t>Numéro de l'agent (cf onglet dotation en personnel)</t>
  </si>
  <si>
    <t xml:space="preserve">Qualification de l'agent </t>
  </si>
  <si>
    <t>Roles / Missions sur site</t>
  </si>
  <si>
    <t>Nb heures mensuelles totales</t>
  </si>
  <si>
    <r>
      <t xml:space="preserve">Encadrement
</t>
    </r>
    <r>
      <rPr>
        <b/>
        <sz val="12"/>
        <color rgb="FFFF0000"/>
        <rFont val="Calibri (Corps)"/>
      </rPr>
      <t>(UNIQUEMENT SUR SITE)</t>
    </r>
  </si>
  <si>
    <t>Oeuvrant (1 chef d'équipe DOIT apparaitre ici avec ses heures oeuvrantes uniquement)</t>
  </si>
  <si>
    <t>Remise en état</t>
  </si>
  <si>
    <t>Vitrerie</t>
  </si>
  <si>
    <t>Voir le détail et la répartition au niveau de l'annexe 2 au CCTP_Fournitures Sanitaires</t>
  </si>
  <si>
    <t>MISE EN PLACE ET MAINTENANCE DES DISTRIBUTEURS AVEC GESTION DES CONSOMMABLES</t>
  </si>
  <si>
    <t xml:space="preserve">Zone </t>
  </si>
  <si>
    <t xml:space="preserve">Quantité </t>
  </si>
  <si>
    <t xml:space="preserve">Equipements </t>
  </si>
  <si>
    <t>Descriptif détaillé des distributeurs et consommables (gammes, dimensions, particularités,etc)</t>
  </si>
  <si>
    <t>Quantitatif mensuel des consommables prévus</t>
  </si>
  <si>
    <t xml:space="preserve">Prix unitaire HT </t>
  </si>
  <si>
    <t>Coût mensuel en €/ HT</t>
  </si>
  <si>
    <t>Distributeur Papier Hygiénique</t>
  </si>
  <si>
    <t>Distributeur savon liquide</t>
  </si>
  <si>
    <t>Container hygiène Féminine</t>
  </si>
  <si>
    <t>Disques urinoirs</t>
  </si>
  <si>
    <t>MATERIELS  et PRODUITS POUR LA RÉALISATION DES PRESTATIONS</t>
  </si>
  <si>
    <t>ZONES</t>
  </si>
  <si>
    <t xml:space="preserve">PRESENTATION DU MATERIEL et PRODUITS </t>
  </si>
  <si>
    <t xml:space="preserve">Sur Site </t>
  </si>
  <si>
    <t>Utilisations</t>
  </si>
  <si>
    <t xml:space="preserve">CARACTERISTIQUES RSE
Oui ou non </t>
  </si>
  <si>
    <t xml:space="preserve">SI OUI, DESCRIPTIFS DES CARACTERISTIQUES RSE </t>
  </si>
  <si>
    <t>ETAT
Neuf ou Recyclé</t>
  </si>
  <si>
    <t>MAINTENANCE
Oui et non</t>
  </si>
  <si>
    <t xml:space="preserve">SI OUI QUEL TYPE DE MAINTENANCE </t>
  </si>
  <si>
    <t>QUANTITÉ</t>
  </si>
  <si>
    <t>PRIX UNITAIRE HT</t>
  </si>
  <si>
    <t>NBR MOIS D'AMORTISSEMENTS</t>
  </si>
  <si>
    <t>TARIFS MENSUEL HT</t>
  </si>
  <si>
    <t xml:space="preserve">Oui </t>
  </si>
  <si>
    <t xml:space="preserve">Non </t>
  </si>
  <si>
    <t xml:space="preserve">Neuf </t>
  </si>
  <si>
    <t>Recyclé</t>
  </si>
  <si>
    <t>Prestations récurrentes</t>
  </si>
  <si>
    <t>Les 2</t>
  </si>
  <si>
    <t>MATERIELS POUR LA GESTION ET LE SUIVI DU MARCHÉ</t>
  </si>
  <si>
    <t>Ici doit figurer les tarifs des logiciels, materiel pour le deploiement des outils sur le marché,  (par exemple tablette, téléphones, bornes de télépointages, etc)</t>
  </si>
  <si>
    <t>DESCRIPTIFS</t>
  </si>
  <si>
    <t>PRECISIONS SUR UTILISATION</t>
  </si>
  <si>
    <t xml:space="preserve">FRAIS DE STRUCTURE </t>
  </si>
  <si>
    <t>Descriptifs des frais si necessaires</t>
  </si>
  <si>
    <t>Tarif Mensuel HT</t>
  </si>
  <si>
    <t>Encadrement hors site</t>
  </si>
  <si>
    <t>autres</t>
  </si>
  <si>
    <t>Synthèse</t>
  </si>
  <si>
    <r>
      <rPr>
        <b/>
        <u/>
        <sz val="22"/>
        <color rgb="FFFF0000"/>
        <rFont val="Calibri"/>
        <family val="2"/>
        <scheme val="minor"/>
      </rPr>
      <t>Attention :</t>
    </r>
    <r>
      <rPr>
        <b/>
        <sz val="22"/>
        <color rgb="FFFF0000"/>
        <rFont val="Calibri"/>
        <family val="2"/>
        <scheme val="minor"/>
      </rPr>
      <t xml:space="preserve"> Pour avoir un récapitulatif complet, les filtres au niveau des onglets "Heures et côuts" doivent être supprimés</t>
    </r>
  </si>
  <si>
    <t xml:space="preserve">sites </t>
  </si>
  <si>
    <t>Ensemble du périmètre</t>
  </si>
  <si>
    <t xml:space="preserve">Ensemble du périmètre </t>
  </si>
  <si>
    <t>Mètres carrés (m2)</t>
  </si>
  <si>
    <t xml:space="preserve">Montant Mensuel HT en Euros </t>
  </si>
  <si>
    <t>Coût Mensuel des prestations de nettoyage récurrentes</t>
  </si>
  <si>
    <t xml:space="preserve">Coût de l'encadrement </t>
  </si>
  <si>
    <t xml:space="preserve">Coût Vitrerie </t>
  </si>
  <si>
    <t>Fournitures sanitaires</t>
  </si>
  <si>
    <t>Materiels &amp; Produits pour réalisations des prestations</t>
  </si>
  <si>
    <t>Materiels pour outils de gestion du marché</t>
  </si>
  <si>
    <t>Frais de structure</t>
  </si>
  <si>
    <t xml:space="preserve">TOTAL  HT en euros </t>
  </si>
  <si>
    <t>TOTAL TTC en euros</t>
  </si>
  <si>
    <t>HEURES ANNUELLES</t>
  </si>
  <si>
    <t>Heures prévisionnelles encadrantes</t>
  </si>
  <si>
    <t>Heures prévisionnelles Prestations récurrentes</t>
  </si>
  <si>
    <t xml:space="preserve">Heures prévisionnelles Remise en état </t>
  </si>
  <si>
    <t>Heures prévisionnelles Vitrerie</t>
  </si>
  <si>
    <t>HEURES TOTALES</t>
  </si>
  <si>
    <t xml:space="preserve">Heures chiffrées oeuvrantes </t>
  </si>
  <si>
    <t>Heures chiffrées Prestations récurrentes</t>
  </si>
  <si>
    <t>Heures chiffrées Vitrerie</t>
  </si>
  <si>
    <t xml:space="preserve">Sous-Total Heures chiffrées oeuvrantes </t>
  </si>
  <si>
    <t>Heures chiffrées encadrantes</t>
  </si>
  <si>
    <t>Heures chiffrées Heures Encadrement</t>
  </si>
  <si>
    <t>Sous-Total Heures chiffrées encadrantes</t>
  </si>
  <si>
    <t>HEURES TOTALES HEURES CHIFFREES</t>
  </si>
  <si>
    <t xml:space="preserve">Sanitaires Salle de Réunion </t>
  </si>
  <si>
    <t>1 fois par mois si besoin et 2*mois hiver</t>
  </si>
  <si>
    <t xml:space="preserve">Pots &amp; Balais Sanitaire </t>
  </si>
  <si>
    <t>Diffuseurs</t>
  </si>
  <si>
    <t xml:space="preserve">Distributeur Papier essuie mains </t>
  </si>
  <si>
    <t xml:space="preserve">Parois vitrées </t>
  </si>
  <si>
    <t>HighLline</t>
  </si>
  <si>
    <t>Duquesne</t>
  </si>
  <si>
    <t xml:space="preserve">3 ascenseurs sont à prendre en compte </t>
  </si>
  <si>
    <r>
      <rPr>
        <b/>
        <u/>
        <sz val="12"/>
        <color theme="1"/>
        <rFont val="Calibri (Corps)"/>
      </rPr>
      <t xml:space="preserve">Remise en état et Vitrerie  </t>
    </r>
    <r>
      <rPr>
        <sz val="11"/>
        <color theme="1"/>
        <rFont val="Calibri"/>
        <family val="2"/>
        <scheme val="minor"/>
      </rPr>
      <t>: Merci de remplir les cases en jaunes en vous référant au descriptif des prestation Annexe 1 du CCTP Descriptif des prestations</t>
    </r>
  </si>
  <si>
    <t>Attention : Pour avoir un récapitulatif complet, les filtres au niveau des 3 onglets "Heures et côuts" doivent être supprimés</t>
  </si>
  <si>
    <r>
      <t>Accueil</t>
    </r>
    <r>
      <rPr>
        <sz val="11"/>
        <color rgb="FFFF0000"/>
        <rFont val="Calibri"/>
        <family val="2"/>
        <scheme val="minor"/>
      </rPr>
      <t xml:space="preserve"> </t>
    </r>
    <r>
      <rPr>
        <sz val="11"/>
        <color theme="1"/>
        <rFont val="Calibri (Corps)"/>
      </rPr>
      <t>(hall Duquesne/Laroque + entrée presse Fontenoy)</t>
    </r>
    <r>
      <rPr>
        <sz val="11"/>
        <color theme="1"/>
        <rFont val="Calibri"/>
        <family val="2"/>
        <scheme val="minor"/>
      </rPr>
      <t xml:space="preserve"> Bien prendre en compte lenettoyage approfondi le samedi </t>
    </r>
  </si>
  <si>
    <t xml:space="preserve">Distributeur protège siège wc </t>
  </si>
  <si>
    <t xml:space="preserve">Distributeur Lotion désinfectante WC </t>
  </si>
  <si>
    <t>Distributeur Lotion désinfectante WC</t>
  </si>
  <si>
    <t xml:space="preserve">Tods </t>
  </si>
  <si>
    <t xml:space="preserve">Voir article 7.1.1 du CCTP </t>
  </si>
  <si>
    <t xml:space="preserve">Voir article 7.1.2 du CCTP </t>
  </si>
  <si>
    <t xml:space="preserve">Voir article 7.7 du CCTP </t>
  </si>
  <si>
    <t>Montant Annuel HT en Euros N1</t>
  </si>
  <si>
    <t xml:space="preserve">Moyenne Prix m2
Mensuel </t>
  </si>
  <si>
    <t>Prix m² mensuel selon le descriptif des prestations défini dans le CCTP
Prix en €/HT</t>
  </si>
  <si>
    <t xml:space="preserve">Mise en propreté des locaux et espaces incluant la vitrerie, la fourniture des espaces sanitaires et les consommables associés à l'ensemble des 3 sites </t>
  </si>
  <si>
    <t>Taux d'encadrement prévisonnel</t>
  </si>
  <si>
    <t>Taux Horaire prévisionnel</t>
  </si>
  <si>
    <t>6 - Circulations</t>
  </si>
  <si>
    <t>1 - Accueil</t>
  </si>
  <si>
    <t>2 - Sanitaires</t>
  </si>
  <si>
    <t xml:space="preserve">7 - Autres locaux </t>
  </si>
  <si>
    <t>12 - Ascenseurs &amp; Escaliers</t>
  </si>
  <si>
    <t>4- Bureaux Open Space</t>
  </si>
  <si>
    <t xml:space="preserve">4 - Salles de réunion </t>
  </si>
  <si>
    <t>Bureaux / open space</t>
  </si>
  <si>
    <t xml:space="preserve">4 - Bureaux </t>
  </si>
  <si>
    <t xml:space="preserve">3 - Espaces de restauration </t>
  </si>
  <si>
    <t>10 - CRDM</t>
  </si>
  <si>
    <t>11 - Crèches et Jardin d'enfants</t>
  </si>
  <si>
    <t xml:space="preserve">13 - Déchets </t>
  </si>
  <si>
    <t>8 - Espaces Extérieurs Parking</t>
  </si>
  <si>
    <t xml:space="preserve">4 - Salle de réunion </t>
  </si>
  <si>
    <t>4 - Salle de conférence</t>
  </si>
  <si>
    <t>14 - Cabinet Médical</t>
  </si>
  <si>
    <t>4 - Salle de réunions</t>
  </si>
  <si>
    <t>4 - Bureaux</t>
  </si>
  <si>
    <t>9 - Salle de sport</t>
  </si>
  <si>
    <t xml:space="preserve">4 -Bureaux </t>
  </si>
  <si>
    <t>2 - Vestiaires Douches</t>
  </si>
  <si>
    <t>12 - Ascenseurs et Escaliers</t>
  </si>
  <si>
    <t xml:space="preserve">3 - Espace de restauration </t>
  </si>
  <si>
    <t xml:space="preserve">9 - Salle de sport </t>
  </si>
  <si>
    <t>6 - Circulation</t>
  </si>
  <si>
    <t>1  - Accueil</t>
  </si>
  <si>
    <t>8 - Espaces extérieurs Parking</t>
  </si>
  <si>
    <t>13 - Déchets</t>
  </si>
  <si>
    <t>Descriptif des prestations</t>
  </si>
  <si>
    <t xml:space="preserve">6 - Circulation </t>
  </si>
  <si>
    <t>12 - Ascenseurs Escaliers</t>
  </si>
  <si>
    <t xml:space="preserve">Voir article 7.1.2  du CCTP </t>
  </si>
  <si>
    <t xml:space="preserve">Voir article 7.7  du CCTP </t>
  </si>
  <si>
    <t>Coût Remise en état</t>
  </si>
  <si>
    <t>Heures chiffrées Remises en état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</si>
</sst>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 #,##0.00\ &quot;€&quot;_-;\-* #,##0.00\ &quot;€&quot;_-;_-* &quot;-&quot;??\ &quot;€&quot;_-;_-@_-"/>
    <numFmt numFmtId="164" formatCode="_ * #,##0.00_)\ &quot;€&quot;_ ;_ * \(#,##0.00\)\ &quot;€&quot;_ ;_ * &quot;-&quot;??_)\ &quot;€&quot;_ ;_ @_ "/>
    <numFmt numFmtId="165" formatCode="#,##0.00\ &quot;€&quot;"/>
    <numFmt numFmtId="166" formatCode="0.000"/>
    <numFmt numFmtId="167" formatCode="General\ &quot;m²&quot;"/>
    <numFmt numFmtId="168" formatCode="General\ &quot;unité(s)&quot;"/>
    <numFmt numFmtId="169" formatCode="General\ &quot;€&quot;"/>
    <numFmt numFmtId="170" formatCode="0&quot; m²&quot;\ "/>
    <numFmt numFmtId="171" formatCode="0&quot; unité(s)&quot;\ "/>
    <numFmt numFmtId="172" formatCode="0.00\ &quot;m2&quot;"/>
    <numFmt numFmtId="173" formatCode="#,##0.00\ &quot;€/H&quot;"/>
    <numFmt numFmtId="174" formatCode="#,##0.00\ &quot;heure(s)&quot;"/>
    <numFmt numFmtId="175" formatCode="0.00\ &quot;heure(s)&quot;"/>
    <numFmt numFmtId="176" formatCode="0&quot; m linéaire&quot;\ "/>
    <numFmt numFmtId="177" formatCode="0\ 000.00\ &quot;m2&quot;"/>
  </numFmts>
  <fonts count="82">
    <font>
      <sz val="11"/>
      <color theme="1"/>
      <name val="Calibri"/>
      <family val="2"/>
      <scheme val="minor"/>
    </font>
    <font>
      <sz val="12"/>
      <color theme="1"/>
      <name val="Calibri"/>
      <family val="2"/>
      <scheme val="minor"/>
    </font>
    <font>
      <b/>
      <sz val="11"/>
      <color theme="3"/>
      <name val="Calibri"/>
      <family val="2"/>
      <scheme val="minor"/>
    </font>
    <font>
      <sz val="11"/>
      <color rgb="FFFF0000"/>
      <name val="Calibri"/>
      <family val="2"/>
      <scheme val="minor"/>
    </font>
    <font>
      <b/>
      <sz val="12"/>
      <color theme="3"/>
      <name val="Calibri"/>
      <family val="2"/>
      <scheme val="minor"/>
    </font>
    <font>
      <b/>
      <sz val="14"/>
      <color theme="0"/>
      <name val="Calibri"/>
      <family val="2"/>
      <scheme val="minor"/>
    </font>
    <font>
      <sz val="14"/>
      <color theme="0"/>
      <name val="Calibri"/>
      <family val="2"/>
      <scheme val="minor"/>
    </font>
    <font>
      <b/>
      <sz val="16"/>
      <color theme="0"/>
      <name val="Calibri"/>
      <family val="2"/>
      <scheme val="minor"/>
    </font>
    <font>
      <sz val="11"/>
      <color theme="0"/>
      <name val="Calibri"/>
      <family val="2"/>
      <scheme val="minor"/>
    </font>
    <font>
      <b/>
      <sz val="11"/>
      <color theme="0"/>
      <name val="Calibri"/>
      <family val="2"/>
      <scheme val="minor"/>
    </font>
    <font>
      <i/>
      <sz val="11"/>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2"/>
      <color theme="1"/>
      <name val="Calibri (Corps)"/>
    </font>
    <font>
      <b/>
      <u/>
      <sz val="14"/>
      <color rgb="FFC00000"/>
      <name val="Calibri"/>
      <family val="2"/>
      <scheme val="minor"/>
    </font>
    <font>
      <b/>
      <sz val="12"/>
      <color rgb="FFC00000"/>
      <name val="Calibri"/>
      <family val="2"/>
      <scheme val="minor"/>
    </font>
    <font>
      <b/>
      <sz val="12"/>
      <color theme="0"/>
      <name val="Calibri"/>
      <family val="2"/>
      <scheme val="minor"/>
    </font>
    <font>
      <sz val="16"/>
      <color theme="0"/>
      <name val="Calibri"/>
      <family val="2"/>
      <scheme val="minor"/>
    </font>
    <font>
      <sz val="11"/>
      <color theme="1"/>
      <name val="Calibri"/>
      <family val="2"/>
      <scheme val="minor"/>
    </font>
    <font>
      <b/>
      <sz val="12"/>
      <color theme="1"/>
      <name val="Calibri"/>
      <family val="2"/>
    </font>
    <font>
      <sz val="12"/>
      <color theme="1"/>
      <name val="Calibri"/>
      <family val="2"/>
    </font>
    <font>
      <b/>
      <sz val="11"/>
      <color theme="1"/>
      <name val="Calibri"/>
      <family val="2"/>
      <scheme val="minor"/>
    </font>
    <font>
      <sz val="14"/>
      <color theme="1"/>
      <name val="Calibri"/>
      <family val="2"/>
      <scheme val="minor"/>
    </font>
    <font>
      <b/>
      <sz val="14"/>
      <color theme="1"/>
      <name val="Calibri"/>
      <family val="2"/>
      <scheme val="minor"/>
    </font>
    <font>
      <sz val="10"/>
      <name val="Arial"/>
      <family val="2"/>
    </font>
    <font>
      <b/>
      <sz val="16"/>
      <color rgb="FFFF0000"/>
      <name val="Calibri"/>
      <family val="2"/>
      <scheme val="minor"/>
    </font>
    <font>
      <sz val="16"/>
      <color theme="1"/>
      <name val="Calibri"/>
      <family val="2"/>
      <scheme val="minor"/>
    </font>
    <font>
      <b/>
      <u/>
      <sz val="11"/>
      <color theme="1"/>
      <name val="Calibri (Corps)"/>
    </font>
    <font>
      <b/>
      <sz val="14"/>
      <color rgb="FFFF0000"/>
      <name val="Calibri"/>
      <family val="2"/>
      <scheme val="minor"/>
    </font>
    <font>
      <b/>
      <sz val="12"/>
      <color theme="0"/>
      <name val="Calibri"/>
      <family val="2"/>
    </font>
    <font>
      <sz val="12"/>
      <color theme="3"/>
      <name val="Calibri"/>
      <family val="2"/>
      <scheme val="minor"/>
    </font>
    <font>
      <sz val="8"/>
      <name val="Calibri"/>
      <family val="2"/>
      <scheme val="minor"/>
    </font>
    <font>
      <b/>
      <u/>
      <sz val="12"/>
      <color theme="0"/>
      <name val="Calibri"/>
      <family val="2"/>
      <scheme val="minor"/>
    </font>
    <font>
      <sz val="11"/>
      <color theme="3"/>
      <name val="Calibri"/>
      <family val="2"/>
    </font>
    <font>
      <sz val="11"/>
      <color theme="1"/>
      <name val="Calibri"/>
      <family val="2"/>
    </font>
    <font>
      <b/>
      <sz val="11"/>
      <color theme="1"/>
      <name val="Calibri"/>
      <family val="2"/>
    </font>
    <font>
      <b/>
      <sz val="11"/>
      <color theme="3"/>
      <name val="Calibri"/>
      <family val="2"/>
    </font>
    <font>
      <b/>
      <sz val="11"/>
      <name val="Calibri"/>
      <family val="2"/>
    </font>
    <font>
      <sz val="11"/>
      <name val="Calibri"/>
      <family val="2"/>
    </font>
    <font>
      <b/>
      <sz val="14"/>
      <color theme="0"/>
      <name val="Calibri"/>
      <family val="2"/>
    </font>
    <font>
      <sz val="11"/>
      <color theme="1"/>
      <name val="Calibri"/>
      <family val="2"/>
    </font>
    <font>
      <b/>
      <sz val="16"/>
      <color theme="1"/>
      <name val="Calibri"/>
      <family val="2"/>
    </font>
    <font>
      <sz val="16"/>
      <color theme="1"/>
      <name val="Calibri"/>
      <family val="2"/>
    </font>
    <font>
      <sz val="12"/>
      <color theme="1"/>
      <name val="Calibri"/>
      <family val="2"/>
    </font>
    <font>
      <b/>
      <sz val="12"/>
      <color theme="3"/>
      <name val="Calibri"/>
      <family val="2"/>
    </font>
    <font>
      <b/>
      <sz val="18"/>
      <color theme="0"/>
      <name val="Calibri"/>
      <family val="2"/>
      <scheme val="minor"/>
    </font>
    <font>
      <b/>
      <sz val="18"/>
      <color theme="0"/>
      <name val="Calibri"/>
      <family val="2"/>
    </font>
    <font>
      <sz val="14"/>
      <color theme="1"/>
      <name val="Calibri"/>
      <family val="2"/>
    </font>
    <font>
      <sz val="10"/>
      <name val="Calibri"/>
      <family val="2"/>
      <scheme val="minor"/>
    </font>
    <font>
      <b/>
      <sz val="18"/>
      <color rgb="FFFF0000"/>
      <name val="Calibri"/>
      <family val="2"/>
      <scheme val="minor"/>
    </font>
    <font>
      <sz val="18"/>
      <color theme="1"/>
      <name val="Calibri"/>
      <family val="2"/>
      <scheme val="minor"/>
    </font>
    <font>
      <b/>
      <sz val="11"/>
      <color rgb="FFFF0000"/>
      <name val="Calibri"/>
      <family val="2"/>
      <scheme val="minor"/>
    </font>
    <font>
      <b/>
      <sz val="12"/>
      <color rgb="FFFF0000"/>
      <name val="Calibri"/>
      <family val="2"/>
      <scheme val="minor"/>
    </font>
    <font>
      <b/>
      <sz val="22"/>
      <color rgb="FFFF0000"/>
      <name val="Calibri"/>
      <family val="2"/>
      <scheme val="minor"/>
    </font>
    <font>
      <b/>
      <u/>
      <sz val="22"/>
      <color rgb="FFFF0000"/>
      <name val="Calibri"/>
      <family val="2"/>
      <scheme val="minor"/>
    </font>
    <font>
      <sz val="22"/>
      <color theme="1"/>
      <name val="Calibri"/>
      <family val="2"/>
      <scheme val="minor"/>
    </font>
    <font>
      <b/>
      <sz val="16"/>
      <color theme="0"/>
      <name val="Calibri (Corps)"/>
    </font>
    <font>
      <sz val="12"/>
      <color theme="0"/>
      <name val="Calibri"/>
      <family val="2"/>
      <scheme val="minor"/>
    </font>
    <font>
      <b/>
      <sz val="16"/>
      <color theme="1"/>
      <name val="Calibri"/>
      <family val="2"/>
      <scheme val="minor"/>
    </font>
    <font>
      <b/>
      <sz val="12"/>
      <name val="Calibri"/>
      <family val="2"/>
      <scheme val="minor"/>
    </font>
    <font>
      <b/>
      <u/>
      <sz val="12"/>
      <color rgb="FFC00000"/>
      <name val="Calibri"/>
      <family val="2"/>
      <scheme val="minor"/>
    </font>
    <font>
      <sz val="12"/>
      <color rgb="FFFF0000"/>
      <name val="Calibri"/>
      <family val="2"/>
      <scheme val="minor"/>
    </font>
    <font>
      <b/>
      <sz val="12"/>
      <color rgb="FFFF0000"/>
      <name val="Calibri (Corps)"/>
    </font>
    <font>
      <b/>
      <i/>
      <u/>
      <sz val="12"/>
      <color rgb="FFFF0000"/>
      <name val="Calibri"/>
      <family val="2"/>
      <scheme val="minor"/>
    </font>
    <font>
      <sz val="16"/>
      <name val="Calibri (Corps)"/>
    </font>
    <font>
      <sz val="18"/>
      <color theme="1"/>
      <name val="Calibri"/>
      <family val="2"/>
    </font>
    <font>
      <sz val="11"/>
      <color theme="1"/>
      <name val="Helvetica"/>
      <family val="2"/>
    </font>
    <font>
      <sz val="11"/>
      <color theme="1"/>
      <name val="Calibri (Corps)"/>
    </font>
    <font>
      <b/>
      <sz val="14"/>
      <color theme="1"/>
      <name val="Calibri"/>
      <family val="2"/>
    </font>
    <font>
      <sz val="8"/>
      <name val="Calibri"/>
      <family val="2"/>
    </font>
    <font>
      <sz val="10"/>
      <color indexed="9"/>
      <name val="Calibri"/>
      <family val="2"/>
    </font>
    <font>
      <sz val="10"/>
      <name val="Calibri"/>
      <family val="2"/>
    </font>
    <font>
      <b/>
      <sz val="10"/>
      <color indexed="9"/>
      <name val="Calibri"/>
      <family val="2"/>
    </font>
    <font>
      <b/>
      <sz val="11"/>
      <color indexed="60"/>
      <name val="Calibri"/>
      <family val="2"/>
    </font>
    <font>
      <b/>
      <sz val="8"/>
      <name val="Calibri"/>
      <family val="2"/>
    </font>
    <font>
      <b/>
      <sz val="11"/>
      <color indexed="9"/>
      <name val="Calibri"/>
      <family val="2"/>
    </font>
    <font>
      <i/>
      <sz val="9"/>
      <color rgb="FFFFFFFF"/>
      <name val="Calibri"/>
      <family val="2"/>
    </font>
    <font>
      <b/>
      <sz val="11"/>
      <color theme="0"/>
      <name val="Calibri"/>
      <family val="2"/>
    </font>
    <font>
      <sz val="8"/>
      <color theme="1"/>
      <name val="Calibri"/>
      <family val="2"/>
      <scheme val="minor"/>
    </font>
    <font>
      <sz val="20"/>
      <color theme="1"/>
      <name val="Calibri"/>
      <family val="2"/>
      <scheme val="minor"/>
    </font>
    <font>
      <b/>
      <sz val="20"/>
      <color theme="1"/>
      <name val="Calibri"/>
      <family val="2"/>
      <scheme val="minor"/>
    </font>
  </fonts>
  <fills count="26">
    <fill>
      <patternFill patternType="none"/>
    </fill>
    <fill>
      <patternFill patternType="gray125"/>
    </fill>
    <fill>
      <patternFill patternType="solid">
        <fgColor theme="0"/>
        <bgColor indexed="64"/>
      </patternFill>
    </fill>
    <fill>
      <patternFill patternType="solid">
        <fgColor rgb="FF3C8893"/>
        <bgColor indexed="64"/>
      </patternFill>
    </fill>
    <fill>
      <patternFill patternType="solid">
        <fgColor theme="0" tint="-0.34998626667073579"/>
        <bgColor indexed="64"/>
      </patternFill>
    </fill>
    <fill>
      <patternFill patternType="solid">
        <fgColor rgb="FFFFFFC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008193"/>
        <bgColor indexed="64"/>
      </patternFill>
    </fill>
    <fill>
      <patternFill patternType="solid">
        <fgColor rgb="FF8BC8D9"/>
        <bgColor indexed="64"/>
      </patternFill>
    </fill>
    <fill>
      <patternFill patternType="solid">
        <fgColor rgb="FFB790D4"/>
        <bgColor indexed="64"/>
      </patternFill>
    </fill>
    <fill>
      <patternFill patternType="solid">
        <fgColor rgb="FF39A5A0"/>
        <bgColor indexed="64"/>
      </patternFill>
    </fill>
    <fill>
      <patternFill patternType="solid">
        <fgColor rgb="FFD9D9D9"/>
        <bgColor indexed="64"/>
      </patternFill>
    </fill>
    <fill>
      <patternFill patternType="solid">
        <fgColor rgb="FF92D050"/>
        <bgColor indexed="64"/>
      </patternFill>
    </fill>
    <fill>
      <patternFill patternType="solid">
        <fgColor rgb="FFFFFF00"/>
        <bgColor indexed="64"/>
      </patternFill>
    </fill>
    <fill>
      <patternFill patternType="solid">
        <fgColor rgb="FF389396"/>
        <bgColor indexed="64"/>
      </patternFill>
    </fill>
    <fill>
      <patternFill patternType="solid">
        <fgColor rgb="FFFFFCC9"/>
        <bgColor indexed="64"/>
      </patternFill>
    </fill>
    <fill>
      <patternFill patternType="solid">
        <fgColor rgb="FFFF0000"/>
        <bgColor indexed="64"/>
      </patternFill>
    </fill>
    <fill>
      <patternFill patternType="solid">
        <fgColor rgb="FF00B0F0"/>
        <bgColor indexed="64"/>
      </patternFill>
    </fill>
    <fill>
      <patternFill patternType="solid">
        <fgColor theme="2" tint="-9.9978637043366805E-2"/>
        <bgColor indexed="64"/>
      </patternFill>
    </fill>
    <fill>
      <patternFill patternType="solid">
        <fgColor rgb="FFF9FBCA"/>
        <bgColor indexed="64"/>
      </patternFill>
    </fill>
    <fill>
      <patternFill patternType="solid">
        <fgColor rgb="FFFFFDC9"/>
        <bgColor indexed="64"/>
      </patternFill>
    </fill>
    <fill>
      <patternFill patternType="solid">
        <fgColor rgb="FF215868"/>
        <bgColor indexed="64"/>
      </patternFill>
    </fill>
    <fill>
      <patternFill patternType="solid">
        <fgColor theme="6" tint="0.79998168889431442"/>
        <bgColor indexed="64"/>
      </patternFill>
    </fill>
    <fill>
      <patternFill patternType="solid">
        <fgColor theme="1" tint="0.34998626667073579"/>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medium">
        <color theme="0"/>
      </left>
      <right style="medium">
        <color theme="0"/>
      </right>
      <top style="medium">
        <color theme="0"/>
      </top>
      <bottom/>
      <diagonal/>
    </border>
    <border>
      <left style="hair">
        <color theme="1"/>
      </left>
      <right style="hair">
        <color theme="1"/>
      </right>
      <top style="hair">
        <color theme="1"/>
      </top>
      <bottom style="hair">
        <color theme="1"/>
      </bottom>
      <diagonal/>
    </border>
    <border>
      <left style="medium">
        <color theme="0"/>
      </left>
      <right/>
      <top/>
      <bottom style="thin">
        <color theme="1"/>
      </bottom>
      <diagonal/>
    </border>
    <border>
      <left style="medium">
        <color indexed="64"/>
      </left>
      <right/>
      <top style="thin">
        <color indexed="64"/>
      </top>
      <bottom style="thin">
        <color indexed="64"/>
      </bottom>
      <diagonal/>
    </border>
    <border>
      <left/>
      <right/>
      <top/>
      <bottom style="medium">
        <color indexed="9"/>
      </bottom>
      <diagonal/>
    </border>
    <border>
      <left style="medium">
        <color indexed="64"/>
      </left>
      <right style="thin">
        <color theme="0"/>
      </right>
      <top/>
      <bottom/>
      <diagonal/>
    </border>
    <border>
      <left style="thin">
        <color theme="0"/>
      </left>
      <right style="thin">
        <color theme="0"/>
      </right>
      <top style="thin">
        <color theme="0"/>
      </top>
      <bottom style="thin">
        <color theme="0"/>
      </bottom>
      <diagonal/>
    </border>
    <border>
      <left/>
      <right/>
      <top style="medium">
        <color theme="0"/>
      </top>
      <bottom style="medium">
        <color theme="0"/>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right style="medium">
        <color indexed="64"/>
      </right>
      <top style="medium">
        <color indexed="64"/>
      </top>
      <bottom style="medium">
        <color theme="1"/>
      </bottom>
      <diagonal/>
    </border>
    <border>
      <left style="medium">
        <color indexed="64"/>
      </left>
      <right style="medium">
        <color theme="0"/>
      </right>
      <top/>
      <bottom style="thin">
        <color theme="1"/>
      </bottom>
      <diagonal/>
    </border>
    <border>
      <left style="medium">
        <color theme="0"/>
      </left>
      <right style="medium">
        <color indexed="64"/>
      </right>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s>
  <cellStyleXfs count="14">
    <xf numFmtId="0" fontId="0" fillId="0" borderId="0"/>
    <xf numFmtId="0" fontId="11" fillId="0" borderId="0"/>
    <xf numFmtId="164" fontId="19" fillId="0" borderId="0" applyFont="0" applyFill="0" applyBorder="0" applyAlignment="0" applyProtection="0"/>
    <xf numFmtId="0" fontId="25" fillId="0" borderId="0"/>
    <xf numFmtId="0" fontId="19" fillId="0" borderId="0"/>
    <xf numFmtId="0" fontId="1" fillId="0" borderId="0"/>
    <xf numFmtId="0" fontId="19" fillId="0" borderId="0"/>
    <xf numFmtId="0" fontId="19" fillId="0" borderId="0"/>
    <xf numFmtId="0" fontId="1" fillId="0" borderId="0"/>
    <xf numFmtId="0" fontId="1" fillId="0" borderId="0"/>
    <xf numFmtId="44" fontId="1" fillId="0" borderId="0" applyFont="0" applyFill="0" applyBorder="0" applyAlignment="0" applyProtection="0"/>
    <xf numFmtId="0" fontId="19" fillId="0" borderId="0"/>
    <xf numFmtId="44" fontId="19" fillId="0" borderId="0" applyFont="0" applyFill="0" applyBorder="0" applyAlignment="0" applyProtection="0"/>
    <xf numFmtId="9" fontId="19" fillId="0" borderId="0" applyFont="0" applyFill="0" applyBorder="0" applyAlignment="0" applyProtection="0"/>
  </cellStyleXfs>
  <cellXfs count="528">
    <xf numFmtId="0" fontId="0" fillId="0" borderId="0" xfId="0"/>
    <xf numFmtId="0" fontId="0" fillId="0" borderId="0" xfId="0" applyAlignment="1">
      <alignment vertical="center"/>
    </xf>
    <xf numFmtId="0" fontId="5" fillId="9" borderId="1" xfId="0" applyFont="1" applyFill="1" applyBorder="1" applyAlignment="1">
      <alignment horizontal="center" vertical="center"/>
    </xf>
    <xf numFmtId="0" fontId="5" fillId="9" borderId="7" xfId="0" applyFont="1" applyFill="1" applyBorder="1" applyAlignment="1">
      <alignment horizontal="center" vertical="center" wrapText="1"/>
    </xf>
    <xf numFmtId="0" fontId="5" fillId="9" borderId="7" xfId="0" applyFont="1" applyFill="1" applyBorder="1" applyAlignment="1">
      <alignment horizontal="center" vertical="center"/>
    </xf>
    <xf numFmtId="0" fontId="0" fillId="5" borderId="7" xfId="0" applyFill="1" applyBorder="1" applyAlignment="1" applyProtection="1">
      <alignment vertical="center"/>
      <protection locked="0"/>
    </xf>
    <xf numFmtId="0" fontId="0" fillId="0" borderId="0" xfId="0" applyProtection="1">
      <protection locked="0"/>
    </xf>
    <xf numFmtId="165" fontId="37" fillId="12" borderId="7" xfId="2" applyNumberFormat="1" applyFont="1" applyFill="1" applyBorder="1" applyAlignment="1" applyProtection="1">
      <alignment horizontal="right" vertical="center"/>
    </xf>
    <xf numFmtId="0" fontId="0" fillId="14" borderId="7" xfId="0" applyFill="1" applyBorder="1" applyAlignment="1">
      <alignment vertical="center"/>
    </xf>
    <xf numFmtId="165" fontId="8" fillId="14" borderId="7" xfId="0" applyNumberFormat="1" applyFont="1" applyFill="1" applyBorder="1" applyAlignment="1">
      <alignment vertical="center"/>
    </xf>
    <xf numFmtId="0" fontId="0" fillId="11" borderId="22" xfId="0" applyFill="1" applyBorder="1" applyProtection="1">
      <protection locked="0"/>
    </xf>
    <xf numFmtId="0" fontId="0" fillId="14" borderId="22" xfId="0" applyFill="1" applyBorder="1" applyProtection="1">
      <protection locked="0"/>
    </xf>
    <xf numFmtId="0" fontId="1" fillId="5" borderId="0" xfId="5" applyFill="1" applyAlignment="1" applyProtection="1">
      <alignment horizontal="center" vertical="center"/>
      <protection locked="0"/>
    </xf>
    <xf numFmtId="165" fontId="0" fillId="5" borderId="7" xfId="0" applyNumberFormat="1" applyFill="1" applyBorder="1" applyAlignment="1" applyProtection="1">
      <alignment vertical="center"/>
      <protection locked="0"/>
    </xf>
    <xf numFmtId="0" fontId="0" fillId="11" borderId="7" xfId="0" applyFill="1" applyBorder="1" applyAlignment="1">
      <alignment vertical="center"/>
    </xf>
    <xf numFmtId="165" fontId="0" fillId="11" borderId="7" xfId="0" applyNumberFormat="1" applyFill="1" applyBorder="1" applyAlignment="1">
      <alignment vertical="center"/>
    </xf>
    <xf numFmtId="0" fontId="0" fillId="5" borderId="9" xfId="0" applyFill="1" applyBorder="1" applyAlignment="1" applyProtection="1">
      <alignment vertical="center"/>
      <protection locked="0"/>
    </xf>
    <xf numFmtId="0" fontId="0" fillId="14" borderId="9" xfId="0" applyFill="1" applyBorder="1" applyAlignment="1">
      <alignment vertical="center"/>
    </xf>
    <xf numFmtId="0" fontId="17" fillId="14" borderId="11" xfId="0" applyFont="1" applyFill="1" applyBorder="1" applyAlignment="1">
      <alignment horizontal="center" vertical="center" wrapText="1"/>
    </xf>
    <xf numFmtId="0" fontId="0" fillId="11" borderId="9" xfId="0" applyFill="1" applyBorder="1" applyAlignment="1">
      <alignment vertical="center"/>
    </xf>
    <xf numFmtId="0" fontId="31" fillId="11" borderId="11" xfId="0" applyFont="1" applyFill="1" applyBorder="1" applyAlignment="1">
      <alignment vertical="center" wrapText="1"/>
    </xf>
    <xf numFmtId="0" fontId="4" fillId="11" borderId="19" xfId="0" applyFont="1" applyFill="1" applyBorder="1" applyAlignment="1" applyProtection="1">
      <alignment horizontal="center" vertical="center" wrapText="1"/>
      <protection locked="0"/>
    </xf>
    <xf numFmtId="0" fontId="0" fillId="0" borderId="0" xfId="0" applyAlignment="1" applyProtection="1">
      <alignment vertical="center"/>
      <protection locked="0"/>
    </xf>
    <xf numFmtId="0" fontId="31" fillId="11" borderId="10" xfId="0" applyFont="1" applyFill="1" applyBorder="1" applyAlignment="1" applyProtection="1">
      <alignment vertical="center" wrapText="1"/>
      <protection locked="0"/>
    </xf>
    <xf numFmtId="0" fontId="17" fillId="14" borderId="10" xfId="0" applyFont="1" applyFill="1" applyBorder="1" applyAlignment="1" applyProtection="1">
      <alignment horizontal="center" vertical="center" wrapText="1"/>
      <protection locked="0"/>
    </xf>
    <xf numFmtId="0" fontId="0" fillId="0" borderId="0" xfId="0" applyAlignment="1">
      <alignment horizontal="center" vertical="center"/>
    </xf>
    <xf numFmtId="0" fontId="19" fillId="0" borderId="0" xfId="7" applyProtection="1">
      <protection locked="0"/>
    </xf>
    <xf numFmtId="0" fontId="53" fillId="0" borderId="0" xfId="6" applyFont="1" applyAlignment="1" applyProtection="1">
      <alignment horizontal="left" vertical="center"/>
      <protection locked="0"/>
    </xf>
    <xf numFmtId="0" fontId="53" fillId="2" borderId="0" xfId="6" applyFont="1" applyFill="1" applyAlignment="1" applyProtection="1">
      <alignment vertical="center"/>
      <protection locked="0"/>
    </xf>
    <xf numFmtId="0" fontId="22" fillId="19" borderId="0" xfId="6" applyFont="1" applyFill="1" applyAlignment="1" applyProtection="1">
      <alignment horizontal="left"/>
      <protection locked="0"/>
    </xf>
    <xf numFmtId="0" fontId="13" fillId="19" borderId="0" xfId="6" applyFont="1" applyFill="1" applyAlignment="1" applyProtection="1">
      <alignment horizontal="left"/>
      <protection locked="0"/>
    </xf>
    <xf numFmtId="0" fontId="53" fillId="0" borderId="0" xfId="6" applyFont="1" applyAlignment="1" applyProtection="1">
      <alignment vertical="center"/>
      <protection locked="0"/>
    </xf>
    <xf numFmtId="0" fontId="22" fillId="0" borderId="0" xfId="6" applyFont="1" applyAlignment="1" applyProtection="1">
      <alignment horizontal="left"/>
      <protection locked="0"/>
    </xf>
    <xf numFmtId="0" fontId="13" fillId="0" borderId="0" xfId="6" applyFont="1" applyAlignment="1" applyProtection="1">
      <alignment horizontal="left"/>
      <protection locked="0"/>
    </xf>
    <xf numFmtId="0" fontId="13" fillId="0" borderId="0" xfId="6" applyFont="1" applyAlignment="1" applyProtection="1">
      <alignment horizontal="left" vertical="center" wrapText="1"/>
      <protection locked="0"/>
    </xf>
    <xf numFmtId="0" fontId="19" fillId="0" borderId="0" xfId="6" applyAlignment="1" applyProtection="1">
      <alignment horizontal="left"/>
      <protection locked="0"/>
    </xf>
    <xf numFmtId="0" fontId="18" fillId="16" borderId="23" xfId="7" applyFont="1" applyFill="1" applyBorder="1" applyAlignment="1" applyProtection="1">
      <alignment horizontal="center" vertical="center" wrapText="1"/>
      <protection locked="0"/>
    </xf>
    <xf numFmtId="0" fontId="1" fillId="17" borderId="20" xfId="7" applyFont="1" applyFill="1" applyBorder="1" applyProtection="1">
      <protection locked="0"/>
    </xf>
    <xf numFmtId="0" fontId="65" fillId="7" borderId="0" xfId="7" applyFont="1" applyFill="1" applyAlignment="1">
      <alignment horizontal="center" vertical="center" wrapText="1"/>
    </xf>
    <xf numFmtId="0" fontId="19" fillId="21" borderId="7" xfId="9" applyFont="1" applyFill="1" applyBorder="1" applyAlignment="1" applyProtection="1">
      <alignment horizontal="center" vertical="center"/>
      <protection locked="0"/>
    </xf>
    <xf numFmtId="0" fontId="19" fillId="21" borderId="7" xfId="5" applyFont="1" applyFill="1" applyBorder="1" applyAlignment="1" applyProtection="1">
      <alignment vertical="center"/>
      <protection locked="0"/>
    </xf>
    <xf numFmtId="2" fontId="19" fillId="22" borderId="7" xfId="10" applyNumberFormat="1" applyFont="1" applyFill="1" applyBorder="1" applyAlignment="1" applyProtection="1">
      <alignment horizontal="center" vertical="center" wrapText="1"/>
      <protection locked="0"/>
    </xf>
    <xf numFmtId="0" fontId="0" fillId="21" borderId="7" xfId="5" applyFont="1" applyFill="1" applyBorder="1" applyAlignment="1" applyProtection="1">
      <alignment vertical="center"/>
      <protection locked="0"/>
    </xf>
    <xf numFmtId="0" fontId="0" fillId="21" borderId="7" xfId="9" applyFont="1" applyFill="1" applyBorder="1" applyAlignment="1" applyProtection="1">
      <alignment horizontal="center" vertical="center"/>
      <protection locked="0"/>
    </xf>
    <xf numFmtId="2" fontId="19" fillId="11" borderId="7" xfId="10" applyNumberFormat="1" applyFont="1" applyFill="1" applyBorder="1" applyAlignment="1" applyProtection="1">
      <alignment horizontal="center" vertical="center" wrapText="1"/>
    </xf>
    <xf numFmtId="2" fontId="19" fillId="14" borderId="7" xfId="10" applyNumberFormat="1" applyFont="1" applyFill="1" applyBorder="1" applyAlignment="1" applyProtection="1">
      <alignment horizontal="center" vertical="center" wrapText="1"/>
    </xf>
    <xf numFmtId="164" fontId="0" fillId="11" borderId="7" xfId="2" applyFont="1" applyFill="1" applyBorder="1" applyProtection="1"/>
    <xf numFmtId="164" fontId="0" fillId="14" borderId="7" xfId="2" applyFont="1" applyFill="1" applyBorder="1" applyProtection="1"/>
    <xf numFmtId="0" fontId="3" fillId="0" borderId="0" xfId="0" applyFont="1" applyAlignment="1" applyProtection="1">
      <alignment vertical="center"/>
      <protection locked="0"/>
    </xf>
    <xf numFmtId="0" fontId="5" fillId="9" borderId="7" xfId="0" applyFont="1" applyFill="1" applyBorder="1" applyAlignment="1" applyProtection="1">
      <alignment horizontal="center" vertical="center"/>
      <protection locked="0"/>
    </xf>
    <xf numFmtId="0" fontId="0" fillId="11" borderId="7" xfId="0" applyFill="1" applyBorder="1" applyAlignment="1" applyProtection="1">
      <alignment vertical="center"/>
      <protection locked="0"/>
    </xf>
    <xf numFmtId="165" fontId="0" fillId="11" borderId="7" xfId="0" applyNumberFormat="1" applyFill="1" applyBorder="1" applyAlignment="1" applyProtection="1">
      <alignment vertical="center"/>
      <protection locked="0"/>
    </xf>
    <xf numFmtId="0" fontId="0" fillId="14" borderId="7" xfId="0" applyFill="1" applyBorder="1" applyAlignment="1" applyProtection="1">
      <alignment vertical="center"/>
      <protection locked="0"/>
    </xf>
    <xf numFmtId="165" fontId="0" fillId="14" borderId="7" xfId="0" applyNumberFormat="1" applyFill="1" applyBorder="1" applyAlignment="1" applyProtection="1">
      <alignment vertical="center"/>
      <protection locked="0"/>
    </xf>
    <xf numFmtId="0" fontId="0" fillId="0" borderId="2" xfId="0" applyBorder="1" applyAlignment="1" applyProtection="1">
      <alignment vertical="center"/>
      <protection locked="0"/>
    </xf>
    <xf numFmtId="0" fontId="2" fillId="11" borderId="19" xfId="0" applyFont="1" applyFill="1" applyBorder="1" applyAlignment="1" applyProtection="1">
      <alignment vertical="center" wrapText="1"/>
      <protection locked="0"/>
    </xf>
    <xf numFmtId="0" fontId="2" fillId="11" borderId="10" xfId="0" applyFont="1" applyFill="1" applyBorder="1" applyAlignment="1" applyProtection="1">
      <alignment vertical="center" wrapText="1"/>
      <protection locked="0"/>
    </xf>
    <xf numFmtId="0" fontId="0" fillId="11" borderId="9" xfId="0" applyFill="1" applyBorder="1" applyAlignment="1" applyProtection="1">
      <alignment vertical="center"/>
      <protection locked="0"/>
    </xf>
    <xf numFmtId="0" fontId="0" fillId="14" borderId="9" xfId="0" applyFill="1" applyBorder="1" applyAlignment="1" applyProtection="1">
      <alignment vertical="center"/>
      <protection locked="0"/>
    </xf>
    <xf numFmtId="0" fontId="17" fillId="14" borderId="19" xfId="0" applyFont="1" applyFill="1" applyBorder="1" applyAlignment="1" applyProtection="1">
      <alignment horizontal="center" vertical="center" wrapText="1"/>
      <protection locked="0"/>
    </xf>
    <xf numFmtId="0" fontId="17" fillId="14" borderId="11" xfId="0" applyFont="1" applyFill="1" applyBorder="1" applyAlignment="1" applyProtection="1">
      <alignment horizontal="center" vertical="center" wrapText="1"/>
      <protection locked="0"/>
    </xf>
    <xf numFmtId="165" fontId="23" fillId="4" borderId="7" xfId="0" applyNumberFormat="1" applyFont="1" applyFill="1" applyBorder="1" applyAlignment="1">
      <alignment vertical="center"/>
    </xf>
    <xf numFmtId="0" fontId="18" fillId="0" borderId="0" xfId="0" applyFont="1" applyAlignment="1" applyProtection="1">
      <alignment vertical="center"/>
      <protection locked="0"/>
    </xf>
    <xf numFmtId="0" fontId="5" fillId="3" borderId="21" xfId="0" applyFont="1" applyFill="1" applyBorder="1" applyAlignment="1" applyProtection="1">
      <alignment horizontal="center" vertical="center"/>
      <protection locked="0"/>
    </xf>
    <xf numFmtId="0" fontId="0" fillId="20" borderId="0" xfId="0" applyFill="1" applyAlignment="1">
      <alignment horizontal="center"/>
    </xf>
    <xf numFmtId="165" fontId="0" fillId="11" borderId="22" xfId="0" applyNumberFormat="1" applyFill="1" applyBorder="1"/>
    <xf numFmtId="165" fontId="0" fillId="14" borderId="22" xfId="0" applyNumberFormat="1" applyFill="1" applyBorder="1"/>
    <xf numFmtId="165" fontId="0" fillId="4" borderId="0" xfId="0" applyNumberFormat="1" applyFill="1"/>
    <xf numFmtId="2" fontId="19" fillId="19" borderId="7" xfId="10" applyNumberFormat="1" applyFont="1" applyFill="1" applyBorder="1" applyAlignment="1" applyProtection="1">
      <alignment horizontal="center" vertical="center" wrapText="1"/>
    </xf>
    <xf numFmtId="164" fontId="0" fillId="19" borderId="7" xfId="2" applyFont="1" applyFill="1" applyBorder="1" applyProtection="1"/>
    <xf numFmtId="0" fontId="17" fillId="19" borderId="10" xfId="0" applyFont="1" applyFill="1" applyBorder="1" applyAlignment="1" applyProtection="1">
      <alignment horizontal="center" vertical="center" wrapText="1"/>
      <protection locked="0"/>
    </xf>
    <xf numFmtId="0" fontId="17" fillId="19" borderId="11" xfId="0" applyFont="1" applyFill="1" applyBorder="1" applyAlignment="1">
      <alignment horizontal="center" vertical="center" wrapText="1"/>
    </xf>
    <xf numFmtId="0" fontId="0" fillId="19" borderId="9" xfId="0" applyFill="1" applyBorder="1" applyAlignment="1">
      <alignment vertical="center"/>
    </xf>
    <xf numFmtId="0" fontId="0" fillId="19" borderId="7" xfId="0" applyFill="1" applyBorder="1" applyAlignment="1">
      <alignment vertical="center"/>
    </xf>
    <xf numFmtId="165" fontId="8" fillId="19" borderId="7" xfId="0" applyNumberFormat="1" applyFont="1" applyFill="1" applyBorder="1" applyAlignment="1">
      <alignment vertical="center"/>
    </xf>
    <xf numFmtId="0" fontId="0" fillId="19" borderId="22" xfId="0" applyFill="1" applyBorder="1" applyProtection="1">
      <protection locked="0"/>
    </xf>
    <xf numFmtId="165" fontId="0" fillId="19" borderId="22" xfId="0" applyNumberFormat="1" applyFill="1" applyBorder="1"/>
    <xf numFmtId="0" fontId="18" fillId="16" borderId="0" xfId="7" applyFont="1" applyFill="1" applyAlignment="1" applyProtection="1">
      <alignment horizontal="center" vertical="center" wrapText="1"/>
      <protection locked="0"/>
    </xf>
    <xf numFmtId="0" fontId="19" fillId="9" borderId="0" xfId="7" applyFill="1" applyProtection="1">
      <protection locked="0"/>
    </xf>
    <xf numFmtId="0" fontId="18" fillId="9" borderId="23" xfId="7" applyFont="1" applyFill="1" applyBorder="1" applyAlignment="1" applyProtection="1">
      <alignment horizontal="center" vertical="center" wrapText="1"/>
      <protection locked="0"/>
    </xf>
    <xf numFmtId="0" fontId="58" fillId="14" borderId="0" xfId="7" applyFont="1" applyFill="1" applyAlignment="1" applyProtection="1">
      <alignment horizontal="center" vertical="center"/>
      <protection locked="0"/>
    </xf>
    <xf numFmtId="0" fontId="58" fillId="14" borderId="0" xfId="7" applyFont="1" applyFill="1" applyAlignment="1">
      <alignment horizontal="center" vertical="center"/>
    </xf>
    <xf numFmtId="0" fontId="17" fillId="11" borderId="0" xfId="7" applyFont="1" applyFill="1" applyAlignment="1" applyProtection="1">
      <alignment horizontal="center" vertical="center"/>
      <protection locked="0"/>
    </xf>
    <xf numFmtId="0" fontId="17" fillId="11" borderId="0" xfId="7" applyFont="1" applyFill="1" applyAlignment="1">
      <alignment horizontal="center" vertical="center"/>
    </xf>
    <xf numFmtId="0" fontId="58" fillId="19" borderId="0" xfId="7" applyFont="1" applyFill="1" applyAlignment="1" applyProtection="1">
      <alignment horizontal="center" vertical="center"/>
      <protection locked="0"/>
    </xf>
    <xf numFmtId="0" fontId="58" fillId="19" borderId="0" xfId="7" applyFont="1" applyFill="1" applyAlignment="1">
      <alignment horizontal="center" vertical="center"/>
    </xf>
    <xf numFmtId="0" fontId="18" fillId="18" borderId="32" xfId="7" applyFont="1" applyFill="1" applyBorder="1" applyAlignment="1" applyProtection="1">
      <alignment horizontal="center" vertical="center" wrapText="1"/>
      <protection locked="0"/>
    </xf>
    <xf numFmtId="0" fontId="18" fillId="9" borderId="0" xfId="7" applyFont="1" applyFill="1" applyAlignment="1" applyProtection="1">
      <alignment horizontal="center" vertical="center" wrapText="1"/>
      <protection locked="0"/>
    </xf>
    <xf numFmtId="0" fontId="18" fillId="9" borderId="33" xfId="7" applyFont="1" applyFill="1" applyBorder="1" applyAlignment="1" applyProtection="1">
      <alignment horizontal="center" vertical="center" wrapText="1"/>
      <protection locked="0"/>
    </xf>
    <xf numFmtId="0" fontId="1" fillId="17" borderId="34" xfId="7" applyFont="1" applyFill="1" applyBorder="1" applyProtection="1">
      <protection locked="0"/>
    </xf>
    <xf numFmtId="0" fontId="1" fillId="17" borderId="35" xfId="7" applyFont="1" applyFill="1" applyBorder="1" applyProtection="1">
      <protection locked="0"/>
    </xf>
    <xf numFmtId="0" fontId="1" fillId="17" borderId="36" xfId="7" applyFont="1" applyFill="1" applyBorder="1" applyProtection="1">
      <protection locked="0"/>
    </xf>
    <xf numFmtId="0" fontId="1" fillId="17" borderId="37" xfId="7" applyFont="1" applyFill="1" applyBorder="1" applyProtection="1">
      <protection locked="0"/>
    </xf>
    <xf numFmtId="0" fontId="1" fillId="17" borderId="38" xfId="7" applyFont="1" applyFill="1" applyBorder="1" applyProtection="1">
      <protection locked="0"/>
    </xf>
    <xf numFmtId="0" fontId="18" fillId="16" borderId="33" xfId="7" applyFont="1" applyFill="1" applyBorder="1" applyAlignment="1" applyProtection="1">
      <alignment horizontal="center" vertical="center" wrapText="1"/>
      <protection locked="0"/>
    </xf>
    <xf numFmtId="0" fontId="17" fillId="11" borderId="10" xfId="0" applyFont="1" applyFill="1" applyBorder="1" applyAlignment="1" applyProtection="1">
      <alignment horizontal="center" vertical="center" wrapText="1"/>
      <protection locked="0"/>
    </xf>
    <xf numFmtId="0" fontId="9" fillId="11" borderId="10" xfId="0" applyFont="1" applyFill="1" applyBorder="1" applyAlignment="1" applyProtection="1">
      <alignment horizontal="center" vertical="center" wrapText="1"/>
      <protection locked="0"/>
    </xf>
    <xf numFmtId="0" fontId="17" fillId="19" borderId="19" xfId="0" applyFont="1" applyFill="1" applyBorder="1" applyAlignment="1" applyProtection="1">
      <alignment horizontal="center" vertical="center" wrapText="1"/>
      <protection locked="0"/>
    </xf>
    <xf numFmtId="0" fontId="17" fillId="19" borderId="11" xfId="0" applyFont="1" applyFill="1" applyBorder="1" applyAlignment="1" applyProtection="1">
      <alignment horizontal="center" vertical="center" wrapText="1"/>
      <protection locked="0"/>
    </xf>
    <xf numFmtId="0" fontId="0" fillId="19" borderId="9" xfId="0" applyFill="1" applyBorder="1" applyAlignment="1" applyProtection="1">
      <alignment vertical="center"/>
      <protection locked="0"/>
    </xf>
    <xf numFmtId="0" fontId="0" fillId="19" borderId="7" xfId="0" applyFill="1" applyBorder="1" applyAlignment="1" applyProtection="1">
      <alignment vertical="center"/>
      <protection locked="0"/>
    </xf>
    <xf numFmtId="165" fontId="0" fillId="19" borderId="7" xfId="0" applyNumberFormat="1" applyFill="1" applyBorder="1" applyAlignment="1" applyProtection="1">
      <alignment vertical="center"/>
      <protection locked="0"/>
    </xf>
    <xf numFmtId="0" fontId="0" fillId="5" borderId="7" xfId="0" applyFill="1" applyBorder="1" applyAlignment="1" applyProtection="1">
      <alignment horizontal="center" vertical="center"/>
      <protection locked="0"/>
    </xf>
    <xf numFmtId="0" fontId="0" fillId="11" borderId="7" xfId="0" applyFill="1" applyBorder="1" applyAlignment="1">
      <alignment horizontal="center" vertical="center"/>
    </xf>
    <xf numFmtId="0" fontId="0" fillId="14" borderId="7" xfId="0" applyFill="1" applyBorder="1" applyAlignment="1">
      <alignment horizontal="center" vertical="center"/>
    </xf>
    <xf numFmtId="0" fontId="0" fillId="19" borderId="7" xfId="0" applyFill="1" applyBorder="1" applyAlignment="1">
      <alignment horizontal="center" vertical="center"/>
    </xf>
    <xf numFmtId="165" fontId="0" fillId="5" borderId="7" xfId="0" applyNumberFormat="1" applyFill="1" applyBorder="1" applyAlignment="1" applyProtection="1">
      <alignment horizontal="center" vertical="center"/>
      <protection locked="0"/>
    </xf>
    <xf numFmtId="165" fontId="0" fillId="11" borderId="7" xfId="0" applyNumberFormat="1" applyFill="1" applyBorder="1" applyAlignment="1">
      <alignment horizontal="center" vertical="center"/>
    </xf>
    <xf numFmtId="165" fontId="8" fillId="14" borderId="7" xfId="0" applyNumberFormat="1" applyFont="1" applyFill="1" applyBorder="1" applyAlignment="1">
      <alignment horizontal="center" vertical="center"/>
    </xf>
    <xf numFmtId="165" fontId="8" fillId="19" borderId="7" xfId="0" applyNumberFormat="1" applyFont="1" applyFill="1" applyBorder="1" applyAlignment="1">
      <alignment horizontal="center" vertical="center"/>
    </xf>
    <xf numFmtId="165" fontId="0" fillId="0" borderId="0" xfId="0" applyNumberFormat="1" applyAlignment="1">
      <alignment horizontal="center" vertical="center"/>
    </xf>
    <xf numFmtId="165" fontId="24" fillId="4" borderId="0" xfId="0" applyNumberFormat="1" applyFont="1" applyFill="1" applyAlignment="1">
      <alignment horizontal="center" vertical="center"/>
    </xf>
    <xf numFmtId="0" fontId="0" fillId="0" borderId="0" xfId="0" applyAlignment="1" applyProtection="1">
      <alignment vertical="center"/>
    </xf>
    <xf numFmtId="0" fontId="13" fillId="0" borderId="0" xfId="0" applyFont="1" applyAlignment="1" applyProtection="1">
      <alignment vertical="center"/>
    </xf>
    <xf numFmtId="0" fontId="5" fillId="9" borderId="7" xfId="0" applyFont="1" applyFill="1" applyBorder="1" applyAlignment="1" applyProtection="1">
      <alignment horizontal="left" vertical="center"/>
    </xf>
    <xf numFmtId="0" fontId="24" fillId="11" borderId="7" xfId="0" applyFont="1" applyFill="1" applyBorder="1" applyAlignment="1" applyProtection="1">
      <alignment horizontal="center" vertical="center"/>
    </xf>
    <xf numFmtId="0" fontId="5" fillId="14" borderId="7" xfId="0" applyFont="1" applyFill="1" applyBorder="1" applyAlignment="1" applyProtection="1">
      <alignment horizontal="center" vertical="center"/>
    </xf>
    <xf numFmtId="0" fontId="5" fillId="19" borderId="7" xfId="0" applyFont="1" applyFill="1" applyBorder="1" applyAlignment="1" applyProtection="1">
      <alignment horizontal="center" vertical="center"/>
    </xf>
    <xf numFmtId="0" fontId="5" fillId="9" borderId="7" xfId="0" applyFont="1" applyFill="1" applyBorder="1" applyAlignment="1" applyProtection="1">
      <alignment horizontal="center" vertical="center"/>
    </xf>
    <xf numFmtId="177" fontId="24" fillId="11" borderId="7" xfId="0" applyNumberFormat="1" applyFont="1" applyFill="1" applyBorder="1" applyAlignment="1" applyProtection="1">
      <alignment horizontal="center" vertical="center"/>
    </xf>
    <xf numFmtId="177" fontId="24" fillId="14" borderId="7" xfId="0" applyNumberFormat="1" applyFont="1" applyFill="1" applyBorder="1" applyAlignment="1" applyProtection="1">
      <alignment horizontal="center" vertical="center"/>
    </xf>
    <xf numFmtId="177" fontId="24" fillId="19" borderId="7" xfId="0" applyNumberFormat="1" applyFont="1" applyFill="1" applyBorder="1" applyAlignment="1" applyProtection="1">
      <alignment horizontal="center" vertical="center"/>
    </xf>
    <xf numFmtId="177" fontId="5" fillId="9" borderId="7" xfId="0" applyNumberFormat="1" applyFont="1" applyFill="1" applyBorder="1" applyAlignment="1" applyProtection="1">
      <alignment horizontal="center" vertical="center"/>
    </xf>
    <xf numFmtId="0" fontId="23" fillId="0" borderId="7" xfId="0" applyFont="1" applyBorder="1" applyAlignment="1" applyProtection="1">
      <alignment vertical="center"/>
    </xf>
    <xf numFmtId="0" fontId="5" fillId="9" borderId="19" xfId="0" applyFont="1" applyFill="1" applyBorder="1" applyAlignment="1" applyProtection="1">
      <alignment horizontal="center" vertical="center"/>
    </xf>
    <xf numFmtId="164" fontId="0" fillId="4" borderId="7" xfId="2" applyFont="1" applyFill="1" applyBorder="1" applyAlignment="1" applyProtection="1">
      <alignment vertical="center"/>
    </xf>
    <xf numFmtId="164" fontId="13" fillId="4" borderId="7" xfId="2" applyFont="1" applyFill="1" applyBorder="1" applyAlignment="1" applyProtection="1">
      <alignment vertical="center"/>
    </xf>
    <xf numFmtId="164" fontId="0" fillId="25" borderId="7" xfId="2" applyFont="1" applyFill="1" applyBorder="1" applyAlignment="1" applyProtection="1">
      <alignment vertical="center"/>
    </xf>
    <xf numFmtId="0" fontId="7" fillId="9" borderId="7" xfId="0" applyFont="1" applyFill="1" applyBorder="1" applyAlignment="1" applyProtection="1">
      <alignment horizontal="center" vertical="center"/>
    </xf>
    <xf numFmtId="164" fontId="59" fillId="11" borderId="7" xfId="2" applyFont="1" applyFill="1" applyBorder="1" applyAlignment="1" applyProtection="1">
      <alignment vertical="center"/>
    </xf>
    <xf numFmtId="164" fontId="59" fillId="14" borderId="7" xfId="2" applyFont="1" applyFill="1" applyBorder="1" applyAlignment="1" applyProtection="1">
      <alignment vertical="center"/>
    </xf>
    <xf numFmtId="164" fontId="59" fillId="19" borderId="7" xfId="2" applyFont="1" applyFill="1" applyBorder="1" applyAlignment="1" applyProtection="1">
      <alignment vertical="center"/>
    </xf>
    <xf numFmtId="164" fontId="7" fillId="9" borderId="7" xfId="2" applyFont="1" applyFill="1" applyBorder="1" applyAlignment="1" applyProtection="1">
      <alignment vertical="center"/>
    </xf>
    <xf numFmtId="0" fontId="7" fillId="9" borderId="19" xfId="0" applyFont="1" applyFill="1" applyBorder="1" applyAlignment="1" applyProtection="1">
      <alignment horizontal="center" vertical="center"/>
    </xf>
    <xf numFmtId="164" fontId="59" fillId="9" borderId="7" xfId="2" applyFont="1" applyFill="1" applyBorder="1" applyAlignment="1" applyProtection="1">
      <alignment vertical="center"/>
    </xf>
    <xf numFmtId="164" fontId="7" fillId="10" borderId="7" xfId="2" applyFont="1" applyFill="1" applyBorder="1" applyAlignment="1" applyProtection="1">
      <alignment vertical="center"/>
    </xf>
    <xf numFmtId="0" fontId="7" fillId="9" borderId="7" xfId="0" applyFont="1" applyFill="1" applyBorder="1" applyAlignment="1" applyProtection="1">
      <alignment horizontal="center" vertical="center" wrapText="1"/>
    </xf>
    <xf numFmtId="164" fontId="7" fillId="14" borderId="7" xfId="2" applyFont="1" applyFill="1" applyBorder="1" applyAlignment="1" applyProtection="1">
      <alignment vertical="center"/>
    </xf>
    <xf numFmtId="164" fontId="7" fillId="19" borderId="7" xfId="2" applyFont="1" applyFill="1" applyBorder="1" applyAlignment="1" applyProtection="1">
      <alignment vertical="center"/>
    </xf>
    <xf numFmtId="164" fontId="7" fillId="9" borderId="7" xfId="2" applyFont="1" applyFill="1" applyBorder="1" applyAlignment="1" applyProtection="1">
      <alignment horizontal="center" vertical="center" wrapText="1"/>
    </xf>
    <xf numFmtId="0" fontId="5" fillId="2" borderId="0" xfId="0" applyFont="1" applyFill="1" applyAlignment="1" applyProtection="1">
      <alignment horizontal="left" vertical="center"/>
    </xf>
    <xf numFmtId="1" fontId="9" fillId="2" borderId="0" xfId="2" applyNumberFormat="1" applyFont="1" applyFill="1" applyBorder="1" applyAlignment="1" applyProtection="1">
      <alignment vertical="center"/>
    </xf>
    <xf numFmtId="0" fontId="0" fillId="2" borderId="0" xfId="0" applyFill="1" applyAlignment="1" applyProtection="1">
      <alignment vertical="center"/>
    </xf>
    <xf numFmtId="0" fontId="23" fillId="0" borderId="11" xfId="0" applyFont="1" applyBorder="1" applyAlignment="1" applyProtection="1">
      <alignment vertical="center"/>
    </xf>
    <xf numFmtId="2" fontId="9" fillId="8" borderId="7" xfId="2" applyNumberFormat="1" applyFont="1" applyFill="1" applyBorder="1" applyAlignment="1" applyProtection="1">
      <alignment vertical="center"/>
    </xf>
    <xf numFmtId="0" fontId="7" fillId="9" borderId="7" xfId="0" applyFont="1" applyFill="1" applyBorder="1" applyAlignment="1" applyProtection="1">
      <alignment horizontal="left" vertical="center"/>
    </xf>
    <xf numFmtId="2" fontId="7" fillId="9" borderId="7" xfId="2" applyNumberFormat="1" applyFont="1" applyFill="1" applyBorder="1" applyAlignment="1" applyProtection="1">
      <alignment vertical="center"/>
    </xf>
    <xf numFmtId="0" fontId="27" fillId="0" borderId="0" xfId="0" applyFont="1" applyAlignment="1" applyProtection="1">
      <alignment vertical="center"/>
    </xf>
    <xf numFmtId="0" fontId="24" fillId="10" borderId="7" xfId="0" applyFont="1" applyFill="1" applyBorder="1" applyAlignment="1" applyProtection="1">
      <alignment horizontal="left" vertical="center"/>
    </xf>
    <xf numFmtId="1" fontId="22" fillId="10" borderId="7" xfId="2" applyNumberFormat="1" applyFont="1" applyFill="1" applyBorder="1" applyAlignment="1" applyProtection="1">
      <alignment vertical="center"/>
    </xf>
    <xf numFmtId="2" fontId="22" fillId="4" borderId="7" xfId="2" applyNumberFormat="1" applyFont="1" applyFill="1" applyBorder="1" applyAlignment="1" applyProtection="1">
      <alignment vertical="center"/>
    </xf>
    <xf numFmtId="0" fontId="24" fillId="3" borderId="7" xfId="0" applyFont="1" applyFill="1" applyBorder="1" applyAlignment="1" applyProtection="1">
      <alignment horizontal="left" vertical="center"/>
    </xf>
    <xf numFmtId="2" fontId="22" fillId="3" borderId="7" xfId="2" applyNumberFormat="1" applyFont="1" applyFill="1" applyBorder="1" applyAlignment="1" applyProtection="1">
      <alignment vertical="center"/>
    </xf>
    <xf numFmtId="2" fontId="22" fillId="10" borderId="7" xfId="2" applyNumberFormat="1" applyFont="1" applyFill="1" applyBorder="1" applyAlignment="1" applyProtection="1">
      <alignment vertical="center"/>
    </xf>
    <xf numFmtId="0" fontId="46" fillId="10" borderId="7" xfId="0" applyFont="1" applyFill="1" applyBorder="1" applyAlignment="1" applyProtection="1">
      <alignment horizontal="left" vertical="center"/>
    </xf>
    <xf numFmtId="2" fontId="46" fillId="10" borderId="7" xfId="2" applyNumberFormat="1" applyFont="1" applyFill="1" applyBorder="1" applyAlignment="1" applyProtection="1">
      <alignment vertical="center"/>
    </xf>
    <xf numFmtId="2" fontId="0" fillId="0" borderId="0" xfId="0" applyNumberFormat="1" applyAlignment="1" applyProtection="1">
      <alignment vertical="center"/>
    </xf>
    <xf numFmtId="2" fontId="80" fillId="0" borderId="0" xfId="0" applyNumberFormat="1" applyFont="1" applyAlignment="1" applyProtection="1">
      <alignment vertical="center"/>
    </xf>
    <xf numFmtId="2" fontId="81" fillId="0" borderId="0" xfId="0" applyNumberFormat="1" applyFont="1" applyAlignment="1" applyProtection="1">
      <alignment vertical="center"/>
    </xf>
    <xf numFmtId="9" fontId="7" fillId="9" borderId="7" xfId="13" applyFont="1" applyFill="1" applyBorder="1" applyAlignment="1" applyProtection="1">
      <alignment vertical="center"/>
    </xf>
    <xf numFmtId="173" fontId="7" fillId="9" borderId="7" xfId="0" applyNumberFormat="1" applyFont="1" applyFill="1" applyBorder="1" applyAlignment="1" applyProtection="1">
      <alignment vertical="center"/>
    </xf>
    <xf numFmtId="0" fontId="1" fillId="0" borderId="0" xfId="5" applyProtection="1"/>
    <xf numFmtId="0" fontId="1" fillId="0" borderId="0" xfId="5" applyAlignment="1" applyProtection="1">
      <alignment horizontal="center"/>
    </xf>
    <xf numFmtId="0" fontId="0" fillId="0" borderId="0" xfId="0" applyProtection="1"/>
    <xf numFmtId="0" fontId="1" fillId="0" borderId="0" xfId="5" applyAlignment="1" applyProtection="1">
      <alignment horizontal="right"/>
    </xf>
    <xf numFmtId="0" fontId="53" fillId="15" borderId="0" xfId="5" applyFont="1" applyFill="1" applyProtection="1"/>
    <xf numFmtId="0" fontId="29" fillId="15" borderId="0" xfId="5" applyFont="1" applyFill="1" applyProtection="1"/>
    <xf numFmtId="0" fontId="29" fillId="0" borderId="0" xfId="5" applyFont="1" applyProtection="1"/>
    <xf numFmtId="0" fontId="1" fillId="5" borderId="0" xfId="5" applyFill="1" applyProtection="1"/>
    <xf numFmtId="0" fontId="1" fillId="2" borderId="0" xfId="5" applyFill="1" applyProtection="1"/>
    <xf numFmtId="0" fontId="26" fillId="0" borderId="0" xfId="5" applyFont="1" applyProtection="1"/>
    <xf numFmtId="0" fontId="0" fillId="2" borderId="0" xfId="0" applyFill="1" applyAlignment="1" applyProtection="1">
      <alignment wrapText="1"/>
    </xf>
    <xf numFmtId="0" fontId="16" fillId="2" borderId="0" xfId="0" applyFont="1" applyFill="1" applyProtection="1"/>
    <xf numFmtId="0" fontId="50" fillId="15" borderId="0" xfId="5" applyFont="1" applyFill="1" applyProtection="1"/>
    <xf numFmtId="0" fontId="51" fillId="15" borderId="0" xfId="5" applyFont="1" applyFill="1" applyProtection="1"/>
    <xf numFmtId="0" fontId="53" fillId="0" borderId="0" xfId="5" applyFont="1" applyProtection="1"/>
    <xf numFmtId="0" fontId="13" fillId="0" borderId="0" xfId="5" applyFont="1" applyProtection="1"/>
    <xf numFmtId="0" fontId="16" fillId="0" borderId="0" xfId="5" applyFont="1" applyAlignment="1" applyProtection="1">
      <alignment wrapText="1"/>
    </xf>
    <xf numFmtId="0" fontId="16" fillId="0" borderId="0" xfId="5" applyFont="1" applyProtection="1"/>
    <xf numFmtId="0" fontId="0" fillId="0" borderId="0" xfId="0" applyAlignment="1" applyProtection="1">
      <alignment horizontal="left" vertical="center"/>
    </xf>
    <xf numFmtId="0" fontId="0" fillId="0" borderId="0" xfId="0" applyAlignment="1" applyProtection="1">
      <alignment horizontal="left" vertical="top"/>
    </xf>
    <xf numFmtId="167" fontId="0" fillId="0" borderId="0" xfId="0" applyNumberFormat="1" applyAlignment="1" applyProtection="1">
      <alignment horizontal="center" vertical="center"/>
    </xf>
    <xf numFmtId="166" fontId="0" fillId="0" borderId="0" xfId="0" applyNumberFormat="1" applyAlignment="1" applyProtection="1">
      <alignment horizontal="center" vertical="center"/>
    </xf>
    <xf numFmtId="165" fontId="0" fillId="0" borderId="0" xfId="0" applyNumberFormat="1" applyAlignment="1" applyProtection="1">
      <alignment horizontal="right" vertical="center"/>
    </xf>
    <xf numFmtId="0" fontId="0" fillId="0" borderId="0" xfId="0" applyAlignment="1" applyProtection="1">
      <alignment horizontal="center" vertical="center"/>
    </xf>
    <xf numFmtId="0" fontId="17" fillId="9" borderId="7" xfId="0" applyFont="1" applyFill="1" applyBorder="1" applyAlignment="1" applyProtection="1">
      <alignment horizontal="left" vertical="center" wrapText="1"/>
    </xf>
    <xf numFmtId="0" fontId="17" fillId="9" borderId="7" xfId="0" applyFont="1" applyFill="1" applyBorder="1" applyAlignment="1" applyProtection="1">
      <alignment horizontal="center" vertical="center" wrapText="1"/>
    </xf>
    <xf numFmtId="167" fontId="17" fillId="9" borderId="7" xfId="0" applyNumberFormat="1" applyFont="1" applyFill="1" applyBorder="1" applyAlignment="1" applyProtection="1">
      <alignment horizontal="center" vertical="center" wrapText="1"/>
    </xf>
    <xf numFmtId="0" fontId="33" fillId="9" borderId="7"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wrapText="1"/>
    </xf>
    <xf numFmtId="165" fontId="6" fillId="9" borderId="7" xfId="0" applyNumberFormat="1" applyFont="1" applyFill="1" applyBorder="1" applyAlignment="1" applyProtection="1">
      <alignment horizontal="center" vertical="center" wrapText="1"/>
    </xf>
    <xf numFmtId="0" fontId="30" fillId="12" borderId="7" xfId="0" applyFont="1" applyFill="1" applyBorder="1" applyAlignment="1" applyProtection="1">
      <alignment horizontal="left" vertical="center"/>
    </xf>
    <xf numFmtId="0" fontId="30" fillId="12" borderId="7" xfId="0" applyFont="1" applyFill="1" applyBorder="1" applyAlignment="1" applyProtection="1">
      <alignment vertical="center"/>
    </xf>
    <xf numFmtId="167" fontId="30" fillId="12" borderId="7" xfId="0" applyNumberFormat="1" applyFont="1" applyFill="1" applyBorder="1" applyAlignment="1" applyProtection="1">
      <alignment horizontal="center" vertical="center"/>
    </xf>
    <xf numFmtId="0" fontId="30" fillId="12" borderId="7" xfId="0" applyFont="1" applyFill="1" applyBorder="1" applyAlignment="1" applyProtection="1">
      <alignment horizontal="center" vertical="center"/>
    </xf>
    <xf numFmtId="165" fontId="30" fillId="12" borderId="7" xfId="0" applyNumberFormat="1" applyFont="1" applyFill="1" applyBorder="1" applyAlignment="1" applyProtection="1">
      <alignment horizontal="right" vertical="center"/>
    </xf>
    <xf numFmtId="0" fontId="13" fillId="0" borderId="0" xfId="0" applyFont="1" applyProtection="1"/>
    <xf numFmtId="0" fontId="39" fillId="0" borderId="8" xfId="0" applyFont="1" applyBorder="1" applyAlignment="1" applyProtection="1">
      <alignment horizontal="left" vertical="center"/>
    </xf>
    <xf numFmtId="0" fontId="0" fillId="2" borderId="7" xfId="0" applyFill="1" applyBorder="1" applyAlignment="1" applyProtection="1">
      <alignment vertical="center"/>
    </xf>
    <xf numFmtId="0" fontId="0" fillId="0" borderId="7" xfId="0" applyBorder="1" applyAlignment="1" applyProtection="1">
      <alignment horizontal="center" vertical="center"/>
    </xf>
    <xf numFmtId="170" fontId="0" fillId="0" borderId="7" xfId="0" applyNumberFormat="1" applyBorder="1" applyAlignment="1" applyProtection="1">
      <alignment horizontal="center" vertical="center"/>
    </xf>
    <xf numFmtId="2" fontId="0" fillId="0" borderId="7" xfId="0" applyNumberFormat="1" applyBorder="1" applyAlignment="1" applyProtection="1">
      <alignment horizontal="center" vertical="center"/>
    </xf>
    <xf numFmtId="165" fontId="35" fillId="0" borderId="7" xfId="0" applyNumberFormat="1" applyFont="1" applyBorder="1" applyAlignment="1" applyProtection="1">
      <alignment horizontal="right" vertical="center"/>
    </xf>
    <xf numFmtId="170" fontId="0" fillId="2" borderId="7" xfId="0" applyNumberFormat="1" applyFill="1" applyBorder="1" applyAlignment="1" applyProtection="1">
      <alignment horizontal="center" vertical="center"/>
    </xf>
    <xf numFmtId="2" fontId="35" fillId="0" borderId="7" xfId="0" applyNumberFormat="1" applyFont="1" applyBorder="1" applyAlignment="1" applyProtection="1">
      <alignment horizontal="center" vertical="center"/>
    </xf>
    <xf numFmtId="0" fontId="38" fillId="12" borderId="7" xfId="0" applyFont="1" applyFill="1" applyBorder="1" applyAlignment="1" applyProtection="1">
      <alignment horizontal="left" vertical="center" wrapText="1"/>
    </xf>
    <xf numFmtId="0" fontId="36" fillId="12" borderId="7" xfId="0" applyFont="1" applyFill="1" applyBorder="1" applyAlignment="1" applyProtection="1">
      <alignment horizontal="left" vertical="center"/>
    </xf>
    <xf numFmtId="0" fontId="36" fillId="12" borderId="7" xfId="0" applyFont="1" applyFill="1" applyBorder="1" applyAlignment="1" applyProtection="1">
      <alignment horizontal="center" vertical="center"/>
    </xf>
    <xf numFmtId="167" fontId="36" fillId="12" borderId="7" xfId="0" applyNumberFormat="1" applyFont="1" applyFill="1" applyBorder="1" applyAlignment="1" applyProtection="1">
      <alignment horizontal="center" vertical="center"/>
    </xf>
    <xf numFmtId="3" fontId="36" fillId="12" borderId="7" xfId="0" applyNumberFormat="1" applyFont="1" applyFill="1" applyBorder="1" applyAlignment="1" applyProtection="1">
      <alignment horizontal="center" vertical="center"/>
    </xf>
    <xf numFmtId="0" fontId="37" fillId="12" borderId="7" xfId="0" applyFont="1" applyFill="1" applyBorder="1" applyAlignment="1" applyProtection="1">
      <alignment horizontal="center" vertical="center"/>
    </xf>
    <xf numFmtId="165" fontId="36" fillId="12" borderId="7" xfId="0" applyNumberFormat="1" applyFont="1" applyFill="1" applyBorder="1" applyAlignment="1" applyProtection="1">
      <alignment horizontal="right" vertical="center"/>
    </xf>
    <xf numFmtId="0" fontId="22" fillId="0" borderId="0" xfId="0" applyFont="1" applyProtection="1"/>
    <xf numFmtId="2" fontId="0" fillId="2" borderId="7" xfId="0" applyNumberFormat="1" applyFill="1" applyBorder="1" applyAlignment="1" applyProtection="1">
      <alignment horizontal="center" vertical="center"/>
    </xf>
    <xf numFmtId="0" fontId="39" fillId="8" borderId="8" xfId="0" applyFont="1" applyFill="1" applyBorder="1" applyAlignment="1" applyProtection="1">
      <alignment horizontal="left" vertical="center"/>
    </xf>
    <xf numFmtId="0" fontId="0" fillId="8" borderId="7" xfId="0" applyFill="1" applyBorder="1" applyAlignment="1" applyProtection="1">
      <alignment vertical="center"/>
    </xf>
    <xf numFmtId="0" fontId="0" fillId="8" borderId="7" xfId="0" applyFill="1" applyBorder="1" applyAlignment="1" applyProtection="1">
      <alignment horizontal="center" vertical="center"/>
    </xf>
    <xf numFmtId="170" fontId="0" fillId="8" borderId="7" xfId="0" applyNumberFormat="1" applyFill="1" applyBorder="1" applyAlignment="1" applyProtection="1">
      <alignment horizontal="center" vertical="center"/>
    </xf>
    <xf numFmtId="2" fontId="0" fillId="8" borderId="7" xfId="0" applyNumberFormat="1" applyFill="1" applyBorder="1" applyAlignment="1" applyProtection="1">
      <alignment horizontal="center" vertical="center"/>
    </xf>
    <xf numFmtId="0" fontId="34" fillId="8" borderId="7" xfId="0" applyFont="1" applyFill="1" applyBorder="1" applyAlignment="1" applyProtection="1">
      <alignment horizontal="center" vertical="center"/>
    </xf>
    <xf numFmtId="165" fontId="34" fillId="8" borderId="7" xfId="2" applyNumberFormat="1" applyFont="1" applyFill="1" applyBorder="1" applyAlignment="1" applyProtection="1">
      <alignment horizontal="right" vertical="center"/>
    </xf>
    <xf numFmtId="165" fontId="35" fillId="8" borderId="7" xfId="0" applyNumberFormat="1" applyFont="1" applyFill="1" applyBorder="1" applyAlignment="1" applyProtection="1">
      <alignment horizontal="right" vertical="center"/>
    </xf>
    <xf numFmtId="170" fontId="67" fillId="0" borderId="7" xfId="0" applyNumberFormat="1" applyFont="1" applyBorder="1" applyAlignment="1" applyProtection="1">
      <alignment horizontal="center" vertical="center"/>
    </xf>
    <xf numFmtId="0" fontId="0" fillId="2" borderId="7" xfId="0" applyFill="1" applyBorder="1" applyAlignment="1" applyProtection="1">
      <alignment horizontal="center" vertical="center"/>
    </xf>
    <xf numFmtId="170" fontId="67" fillId="2" borderId="7" xfId="0" applyNumberFormat="1" applyFont="1" applyFill="1" applyBorder="1" applyAlignment="1" applyProtection="1">
      <alignment horizontal="center" vertical="center"/>
    </xf>
    <xf numFmtId="0" fontId="0" fillId="0" borderId="7" xfId="0" applyBorder="1" applyAlignment="1" applyProtection="1">
      <alignment vertical="center"/>
    </xf>
    <xf numFmtId="170" fontId="67" fillId="8" borderId="7" xfId="0" applyNumberFormat="1" applyFont="1" applyFill="1" applyBorder="1" applyAlignment="1" applyProtection="1">
      <alignment horizontal="center" vertical="center"/>
    </xf>
    <xf numFmtId="2" fontId="35" fillId="8" borderId="7" xfId="0" applyNumberFormat="1" applyFont="1" applyFill="1" applyBorder="1" applyAlignment="1" applyProtection="1">
      <alignment horizontal="center" vertical="center"/>
    </xf>
    <xf numFmtId="0" fontId="35" fillId="0" borderId="7" xfId="0" applyFont="1" applyBorder="1" applyAlignment="1" applyProtection="1">
      <alignment horizontal="left" vertical="center"/>
    </xf>
    <xf numFmtId="167" fontId="35" fillId="0" borderId="7" xfId="0" applyNumberFormat="1" applyFont="1" applyBorder="1" applyAlignment="1" applyProtection="1">
      <alignment horizontal="center" vertical="center"/>
    </xf>
    <xf numFmtId="0" fontId="0" fillId="0" borderId="24" xfId="0" applyBorder="1" applyAlignment="1" applyProtection="1">
      <alignment vertical="center"/>
    </xf>
    <xf numFmtId="171" fontId="0" fillId="0" borderId="7" xfId="0" applyNumberFormat="1" applyBorder="1" applyAlignment="1" applyProtection="1">
      <alignment horizontal="center" vertical="center"/>
    </xf>
    <xf numFmtId="171" fontId="36" fillId="12" borderId="7" xfId="0" applyNumberFormat="1" applyFont="1" applyFill="1" applyBorder="1" applyAlignment="1" applyProtection="1">
      <alignment horizontal="center" vertical="center"/>
    </xf>
    <xf numFmtId="0" fontId="35" fillId="8" borderId="7" xfId="0" applyFont="1" applyFill="1" applyBorder="1" applyAlignment="1" applyProtection="1">
      <alignment horizontal="center" vertical="center"/>
    </xf>
    <xf numFmtId="168" fontId="35" fillId="0" borderId="7" xfId="0" applyNumberFormat="1" applyFont="1" applyBorder="1" applyAlignment="1" applyProtection="1">
      <alignment horizontal="center" vertical="center"/>
    </xf>
    <xf numFmtId="2" fontId="35" fillId="2" borderId="7" xfId="0" applyNumberFormat="1" applyFont="1" applyFill="1" applyBorder="1" applyAlignment="1" applyProtection="1">
      <alignment horizontal="center" vertical="center"/>
    </xf>
    <xf numFmtId="0" fontId="39" fillId="0" borderId="7" xfId="0" applyFont="1" applyBorder="1" applyAlignment="1" applyProtection="1">
      <alignment horizontal="left" vertical="center"/>
    </xf>
    <xf numFmtId="0" fontId="35" fillId="0" borderId="7" xfId="0" applyFont="1" applyBorder="1" applyAlignment="1" applyProtection="1">
      <alignment horizontal="center" vertical="center"/>
    </xf>
    <xf numFmtId="0" fontId="66" fillId="8" borderId="7" xfId="0" applyFont="1" applyFill="1" applyBorder="1" applyAlignment="1" applyProtection="1">
      <alignment horizontal="center" vertical="center"/>
    </xf>
    <xf numFmtId="0" fontId="38" fillId="12" borderId="8" xfId="0" applyFont="1" applyFill="1" applyBorder="1" applyAlignment="1" applyProtection="1">
      <alignment horizontal="left" vertical="center" wrapText="1"/>
    </xf>
    <xf numFmtId="0" fontId="35" fillId="2" borderId="7" xfId="0" applyFont="1" applyFill="1" applyBorder="1" applyAlignment="1" applyProtection="1">
      <alignment horizontal="center" vertical="center"/>
    </xf>
    <xf numFmtId="0" fontId="35" fillId="0" borderId="7" xfId="0" applyFont="1" applyFill="1" applyBorder="1" applyAlignment="1" applyProtection="1">
      <alignment horizontal="center" vertical="center"/>
    </xf>
    <xf numFmtId="0" fontId="40" fillId="9" borderId="7" xfId="0" applyFont="1" applyFill="1" applyBorder="1" applyAlignment="1" applyProtection="1">
      <alignment horizontal="left" vertical="center"/>
    </xf>
    <xf numFmtId="0" fontId="69" fillId="9" borderId="7" xfId="0" applyFont="1" applyFill="1" applyBorder="1" applyAlignment="1" applyProtection="1">
      <alignment vertical="center"/>
    </xf>
    <xf numFmtId="167" fontId="69" fillId="9" borderId="7" xfId="0" applyNumberFormat="1" applyFont="1" applyFill="1" applyBorder="1" applyAlignment="1" applyProtection="1">
      <alignment horizontal="center" vertical="center"/>
    </xf>
    <xf numFmtId="0" fontId="40" fillId="9" borderId="7" xfId="0" applyFont="1" applyFill="1" applyBorder="1" applyAlignment="1" applyProtection="1">
      <alignment horizontal="center" vertical="center"/>
    </xf>
    <xf numFmtId="0" fontId="40" fillId="11" borderId="7" xfId="0" applyFont="1" applyFill="1" applyBorder="1" applyAlignment="1" applyProtection="1">
      <alignment horizontal="center" vertical="center"/>
    </xf>
    <xf numFmtId="165" fontId="40" fillId="9" borderId="7" xfId="0" applyNumberFormat="1" applyFont="1" applyFill="1" applyBorder="1" applyAlignment="1" applyProtection="1">
      <alignment horizontal="right" vertical="center"/>
    </xf>
    <xf numFmtId="165" fontId="40" fillId="11" borderId="7" xfId="0" applyNumberFormat="1" applyFont="1" applyFill="1" applyBorder="1" applyAlignment="1" applyProtection="1">
      <alignment horizontal="right" vertical="center"/>
    </xf>
    <xf numFmtId="0" fontId="0" fillId="7" borderId="0" xfId="0" applyFill="1" applyAlignment="1" applyProtection="1">
      <alignment horizontal="left" vertical="center"/>
    </xf>
    <xf numFmtId="0" fontId="7" fillId="0" borderId="0" xfId="0" applyFont="1" applyAlignment="1" applyProtection="1">
      <alignment horizontal="center" vertical="center" wrapText="1"/>
    </xf>
    <xf numFmtId="0" fontId="38" fillId="6" borderId="7" xfId="0" applyFont="1" applyFill="1" applyBorder="1" applyAlignment="1" applyProtection="1">
      <alignment horizontal="left" vertical="center" wrapText="1"/>
    </xf>
    <xf numFmtId="0" fontId="38" fillId="6" borderId="7" xfId="0" applyFont="1" applyFill="1" applyBorder="1" applyAlignment="1" applyProtection="1">
      <alignment horizontal="center" vertical="center"/>
    </xf>
    <xf numFmtId="167" fontId="38" fillId="6" borderId="7" xfId="0" applyNumberFormat="1" applyFont="1" applyFill="1" applyBorder="1" applyAlignment="1" applyProtection="1">
      <alignment horizontal="center" vertical="center"/>
    </xf>
    <xf numFmtId="165" fontId="38" fillId="6" borderId="7" xfId="0" applyNumberFormat="1" applyFont="1" applyFill="1" applyBorder="1" applyAlignment="1" applyProtection="1">
      <alignment horizontal="right" vertical="center"/>
    </xf>
    <xf numFmtId="0" fontId="39" fillId="8" borderId="7" xfId="0" applyFont="1" applyFill="1" applyBorder="1" applyAlignment="1" applyProtection="1">
      <alignment horizontal="left" vertical="center"/>
    </xf>
    <xf numFmtId="0" fontId="35" fillId="8" borderId="7" xfId="0" applyFont="1" applyFill="1" applyBorder="1" applyAlignment="1" applyProtection="1">
      <alignment horizontal="left" vertical="center"/>
    </xf>
    <xf numFmtId="167" fontId="35" fillId="8" borderId="7" xfId="0" applyNumberFormat="1" applyFont="1" applyFill="1" applyBorder="1" applyAlignment="1" applyProtection="1">
      <alignment horizontal="center" vertical="center"/>
    </xf>
    <xf numFmtId="0" fontId="35" fillId="2" borderId="7" xfId="0" applyFont="1" applyFill="1" applyBorder="1" applyAlignment="1" applyProtection="1">
      <alignment horizontal="left" vertical="center"/>
    </xf>
    <xf numFmtId="0" fontId="39" fillId="2" borderId="7" xfId="0" applyFont="1" applyFill="1" applyBorder="1" applyAlignment="1" applyProtection="1">
      <alignment horizontal="left" vertical="center"/>
    </xf>
    <xf numFmtId="0" fontId="0" fillId="2" borderId="0" xfId="0" applyFill="1" applyProtection="1"/>
    <xf numFmtId="0" fontId="35" fillId="0" borderId="9" xfId="0" applyFont="1" applyBorder="1" applyAlignment="1" applyProtection="1">
      <alignment horizontal="center" vertical="center"/>
    </xf>
    <xf numFmtId="0" fontId="66" fillId="0" borderId="9" xfId="0" applyFont="1" applyBorder="1" applyAlignment="1" applyProtection="1">
      <alignment horizontal="center" vertical="center"/>
    </xf>
    <xf numFmtId="0" fontId="39" fillId="0" borderId="11" xfId="0" applyFont="1" applyBorder="1" applyAlignment="1" applyProtection="1">
      <alignment horizontal="left" vertical="center"/>
    </xf>
    <xf numFmtId="0" fontId="35" fillId="0" borderId="11" xfId="0" applyFont="1" applyBorder="1" applyAlignment="1" applyProtection="1">
      <alignment horizontal="center" vertical="center"/>
    </xf>
    <xf numFmtId="2" fontId="35" fillId="0" borderId="11" xfId="0" applyNumberFormat="1" applyFont="1" applyBorder="1" applyAlignment="1" applyProtection="1">
      <alignment horizontal="center" vertical="center"/>
    </xf>
    <xf numFmtId="0" fontId="35" fillId="0" borderId="7" xfId="0" applyFont="1" applyBorder="1" applyAlignment="1" applyProtection="1">
      <alignment horizontal="center" vertical="center" wrapText="1"/>
    </xf>
    <xf numFmtId="0" fontId="38" fillId="6" borderId="8" xfId="0" applyFont="1" applyFill="1" applyBorder="1" applyAlignment="1" applyProtection="1">
      <alignment horizontal="left" vertical="center" wrapText="1"/>
    </xf>
    <xf numFmtId="0" fontId="40" fillId="9" borderId="7" xfId="0" applyFont="1" applyFill="1" applyBorder="1" applyAlignment="1" applyProtection="1">
      <alignment vertical="center"/>
    </xf>
    <xf numFmtId="167" fontId="40" fillId="9" borderId="7" xfId="0" applyNumberFormat="1" applyFont="1" applyFill="1" applyBorder="1" applyAlignment="1" applyProtection="1">
      <alignment horizontal="center" vertical="center"/>
    </xf>
    <xf numFmtId="0" fontId="40" fillId="14" borderId="7" xfId="0" applyFont="1" applyFill="1" applyBorder="1" applyAlignment="1" applyProtection="1">
      <alignment horizontal="center" vertical="center"/>
    </xf>
    <xf numFmtId="165" fontId="40" fillId="14" borderId="7" xfId="0" applyNumberFormat="1" applyFont="1" applyFill="1" applyBorder="1" applyAlignment="1" applyProtection="1">
      <alignment horizontal="right" vertical="center"/>
    </xf>
    <xf numFmtId="167" fontId="35" fillId="2" borderId="7" xfId="0" applyNumberFormat="1" applyFont="1" applyFill="1" applyBorder="1" applyAlignment="1" applyProtection="1">
      <alignment horizontal="center" vertical="center"/>
    </xf>
    <xf numFmtId="2" fontId="35" fillId="0" borderId="7" xfId="0" applyNumberFormat="1" applyFont="1" applyFill="1" applyBorder="1" applyAlignment="1" applyProtection="1">
      <alignment horizontal="center" vertical="center"/>
    </xf>
    <xf numFmtId="167" fontId="39" fillId="2" borderId="7" xfId="0" applyNumberFormat="1" applyFont="1" applyFill="1" applyBorder="1" applyAlignment="1" applyProtection="1">
      <alignment horizontal="center" vertical="center"/>
    </xf>
    <xf numFmtId="167" fontId="39" fillId="2" borderId="19" xfId="0" applyNumberFormat="1" applyFont="1" applyFill="1" applyBorder="1" applyAlignment="1" applyProtection="1">
      <alignment horizontal="center" vertical="center"/>
    </xf>
    <xf numFmtId="0" fontId="66" fillId="0" borderId="7" xfId="0" applyFont="1" applyBorder="1" applyAlignment="1" applyProtection="1">
      <alignment horizontal="left" vertical="center"/>
    </xf>
    <xf numFmtId="0" fontId="40" fillId="19" borderId="7" xfId="0" applyFont="1" applyFill="1" applyBorder="1" applyAlignment="1" applyProtection="1">
      <alignment horizontal="center" vertical="center"/>
    </xf>
    <xf numFmtId="165" fontId="40" fillId="19" borderId="7" xfId="0" applyNumberFormat="1" applyFont="1" applyFill="1" applyBorder="1" applyAlignment="1" applyProtection="1">
      <alignment horizontal="right" vertical="center"/>
    </xf>
    <xf numFmtId="0" fontId="0" fillId="5" borderId="9" xfId="0" applyFill="1" applyBorder="1" applyAlignment="1" applyProtection="1">
      <alignment horizontal="center" vertical="center"/>
      <protection locked="0"/>
    </xf>
    <xf numFmtId="175" fontId="0" fillId="5" borderId="9" xfId="0" applyNumberFormat="1" applyFill="1" applyBorder="1" applyAlignment="1" applyProtection="1">
      <alignment horizontal="center" vertical="center"/>
      <protection locked="0"/>
    </xf>
    <xf numFmtId="173" fontId="0" fillId="5" borderId="9" xfId="0" applyNumberFormat="1" applyFill="1" applyBorder="1" applyAlignment="1" applyProtection="1">
      <alignment horizontal="center" vertical="center"/>
      <protection locked="0"/>
    </xf>
    <xf numFmtId="0" fontId="35" fillId="0" borderId="0" xfId="0" applyFont="1" applyAlignment="1" applyProtection="1">
      <alignment horizontal="left" vertical="center"/>
    </xf>
    <xf numFmtId="0" fontId="35" fillId="0" borderId="0" xfId="0" applyFont="1" applyAlignment="1" applyProtection="1">
      <alignment horizontal="center" vertical="center"/>
    </xf>
    <xf numFmtId="165" fontId="35" fillId="0" borderId="0" xfId="0" applyNumberFormat="1" applyFont="1" applyAlignment="1" applyProtection="1">
      <alignment horizontal="center" vertical="center"/>
    </xf>
    <xf numFmtId="165" fontId="35" fillId="0" borderId="0" xfId="0" applyNumberFormat="1" applyFont="1" applyAlignment="1" applyProtection="1">
      <alignment horizontal="right" vertical="center"/>
    </xf>
    <xf numFmtId="0" fontId="41" fillId="0" borderId="0" xfId="0" applyFont="1" applyAlignment="1" applyProtection="1">
      <alignment vertical="center"/>
    </xf>
    <xf numFmtId="165" fontId="48" fillId="7" borderId="0" xfId="0" applyNumberFormat="1" applyFont="1" applyFill="1" applyAlignment="1" applyProtection="1">
      <alignment horizontal="center" vertical="center"/>
    </xf>
    <xf numFmtId="0" fontId="35" fillId="0" borderId="0" xfId="0" applyFont="1" applyAlignment="1" applyProtection="1">
      <alignment vertical="center"/>
    </xf>
    <xf numFmtId="0" fontId="20" fillId="0" borderId="0" xfId="0" applyFont="1" applyAlignment="1" applyProtection="1">
      <alignmen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165" fontId="21" fillId="0" borderId="0" xfId="0" applyNumberFormat="1" applyFont="1" applyAlignment="1" applyProtection="1">
      <alignment horizontal="center" vertical="center"/>
    </xf>
    <xf numFmtId="165" fontId="21" fillId="0" borderId="0" xfId="0" applyNumberFormat="1" applyFont="1" applyAlignment="1" applyProtection="1">
      <alignment horizontal="right" vertical="center"/>
    </xf>
    <xf numFmtId="0" fontId="44" fillId="0" borderId="0" xfId="0" applyFont="1" applyAlignment="1" applyProtection="1">
      <alignment vertical="center"/>
    </xf>
    <xf numFmtId="0" fontId="42" fillId="0" borderId="0" xfId="0" applyFont="1" applyAlignment="1" applyProtection="1">
      <alignment vertical="center"/>
    </xf>
    <xf numFmtId="0" fontId="43" fillId="0" borderId="0" xfId="0" applyFont="1" applyAlignment="1" applyProtection="1">
      <alignment horizontal="center" vertical="center"/>
    </xf>
    <xf numFmtId="0" fontId="43" fillId="0" borderId="0" xfId="0" applyFont="1" applyAlignment="1" applyProtection="1">
      <alignment vertical="center"/>
    </xf>
    <xf numFmtId="0" fontId="40" fillId="9" borderId="18" xfId="0" applyFont="1" applyFill="1" applyBorder="1" applyAlignment="1" applyProtection="1">
      <alignment horizontal="center" vertical="center"/>
    </xf>
    <xf numFmtId="0" fontId="40" fillId="9" borderId="14" xfId="0" applyFont="1" applyFill="1" applyBorder="1" applyAlignment="1" applyProtection="1">
      <alignment horizontal="center" vertical="center" wrapText="1"/>
    </xf>
    <xf numFmtId="165" fontId="40" fillId="9" borderId="13" xfId="0" applyNumberFormat="1" applyFont="1" applyFill="1" applyBorder="1" applyAlignment="1" applyProtection="1">
      <alignment horizontal="center" vertical="center" wrapText="1"/>
    </xf>
    <xf numFmtId="165" fontId="40" fillId="9" borderId="15" xfId="0" applyNumberFormat="1" applyFont="1" applyFill="1" applyBorder="1" applyAlignment="1" applyProtection="1">
      <alignment horizontal="center" vertical="center" wrapText="1"/>
    </xf>
    <xf numFmtId="0" fontId="20" fillId="11" borderId="19" xfId="0" applyFont="1" applyFill="1" applyBorder="1" applyAlignment="1" applyProtection="1">
      <alignment horizontal="center" vertical="center"/>
    </xf>
    <xf numFmtId="165" fontId="35" fillId="0" borderId="13" xfId="0" applyNumberFormat="1" applyFont="1" applyBorder="1" applyAlignment="1" applyProtection="1">
      <alignment horizontal="right" vertical="center"/>
    </xf>
    <xf numFmtId="0" fontId="20" fillId="11" borderId="10" xfId="0" applyFont="1" applyFill="1" applyBorder="1" applyAlignment="1" applyProtection="1">
      <alignment horizontal="center" vertical="center"/>
    </xf>
    <xf numFmtId="0" fontId="21" fillId="11" borderId="17" xfId="0" applyFont="1" applyFill="1" applyBorder="1" applyAlignment="1" applyProtection="1">
      <alignment horizontal="center" vertical="center"/>
    </xf>
    <xf numFmtId="0" fontId="45" fillId="11" borderId="13" xfId="0" applyFont="1" applyFill="1" applyBorder="1" applyAlignment="1" applyProtection="1">
      <alignment horizontal="center" vertical="center"/>
    </xf>
    <xf numFmtId="165" fontId="45" fillId="11" borderId="13" xfId="0" applyNumberFormat="1" applyFont="1" applyFill="1" applyBorder="1" applyAlignment="1" applyProtection="1">
      <alignment horizontal="center" vertical="center"/>
    </xf>
    <xf numFmtId="165" fontId="45" fillId="11" borderId="13" xfId="0" applyNumberFormat="1" applyFont="1" applyFill="1" applyBorder="1" applyAlignment="1" applyProtection="1">
      <alignment horizontal="right" vertical="center"/>
    </xf>
    <xf numFmtId="0" fontId="30" fillId="14" borderId="19" xfId="0" applyFont="1" applyFill="1" applyBorder="1" applyAlignment="1" applyProtection="1">
      <alignment horizontal="center" vertical="center"/>
    </xf>
    <xf numFmtId="0" fontId="30" fillId="14" borderId="10" xfId="0" applyFont="1" applyFill="1" applyBorder="1" applyAlignment="1" applyProtection="1">
      <alignment horizontal="center" vertical="center"/>
    </xf>
    <xf numFmtId="0" fontId="30" fillId="14" borderId="11" xfId="0" applyFont="1" applyFill="1" applyBorder="1" applyAlignment="1" applyProtection="1">
      <alignment horizontal="center" vertical="center"/>
    </xf>
    <xf numFmtId="0" fontId="30" fillId="14" borderId="17" xfId="0" applyFont="1" applyFill="1" applyBorder="1" applyAlignment="1" applyProtection="1">
      <alignment horizontal="center" vertical="center"/>
    </xf>
    <xf numFmtId="0" fontId="30" fillId="14" borderId="13" xfId="0" applyFont="1" applyFill="1" applyBorder="1" applyAlignment="1" applyProtection="1">
      <alignment horizontal="center" vertical="center"/>
    </xf>
    <xf numFmtId="165" fontId="30" fillId="14" borderId="13" xfId="0" applyNumberFormat="1" applyFont="1" applyFill="1" applyBorder="1" applyAlignment="1" applyProtection="1">
      <alignment horizontal="center" vertical="center"/>
    </xf>
    <xf numFmtId="165" fontId="30" fillId="14" borderId="13" xfId="0" applyNumberFormat="1" applyFont="1" applyFill="1" applyBorder="1" applyAlignment="1" applyProtection="1">
      <alignment horizontal="right" vertical="center"/>
    </xf>
    <xf numFmtId="0" fontId="30" fillId="19" borderId="19" xfId="0" applyFont="1" applyFill="1" applyBorder="1" applyAlignment="1" applyProtection="1">
      <alignment horizontal="center" vertical="center"/>
    </xf>
    <xf numFmtId="0" fontId="30" fillId="19" borderId="10" xfId="0" applyFont="1" applyFill="1" applyBorder="1" applyAlignment="1" applyProtection="1">
      <alignment horizontal="center" vertical="center"/>
    </xf>
    <xf numFmtId="0" fontId="30" fillId="19" borderId="11" xfId="0" applyFont="1" applyFill="1" applyBorder="1" applyAlignment="1" applyProtection="1">
      <alignment horizontal="center" vertical="center"/>
    </xf>
    <xf numFmtId="0" fontId="30" fillId="19" borderId="17" xfId="0" applyFont="1" applyFill="1" applyBorder="1" applyAlignment="1" applyProtection="1">
      <alignment horizontal="center" vertical="center"/>
    </xf>
    <xf numFmtId="0" fontId="30" fillId="19" borderId="13" xfId="0" applyFont="1" applyFill="1" applyBorder="1" applyAlignment="1" applyProtection="1">
      <alignment horizontal="center" vertical="center"/>
    </xf>
    <xf numFmtId="165" fontId="30" fillId="19" borderId="13" xfId="0" applyNumberFormat="1" applyFont="1" applyFill="1" applyBorder="1" applyAlignment="1" applyProtection="1">
      <alignment horizontal="center" vertical="center"/>
    </xf>
    <xf numFmtId="165" fontId="30" fillId="19" borderId="13" xfId="0" applyNumberFormat="1" applyFont="1" applyFill="1" applyBorder="1" applyAlignment="1" applyProtection="1">
      <alignment horizontal="right" vertical="center"/>
    </xf>
    <xf numFmtId="0" fontId="40" fillId="9" borderId="16" xfId="0" applyFont="1" applyFill="1" applyBorder="1" applyAlignment="1" applyProtection="1">
      <alignment horizontal="center" vertical="center" wrapText="1"/>
    </xf>
    <xf numFmtId="0" fontId="40" fillId="9" borderId="13" xfId="0" applyFont="1" applyFill="1" applyBorder="1" applyAlignment="1" applyProtection="1">
      <alignment horizontal="center" vertical="center" wrapText="1"/>
    </xf>
    <xf numFmtId="165" fontId="40" fillId="9" borderId="13" xfId="0" applyNumberFormat="1" applyFont="1" applyFill="1" applyBorder="1" applyAlignment="1" applyProtection="1">
      <alignment horizontal="right" vertical="center" wrapText="1"/>
    </xf>
    <xf numFmtId="0" fontId="36" fillId="0" borderId="0" xfId="0" applyFont="1" applyAlignment="1" applyProtection="1">
      <alignment vertical="center"/>
    </xf>
    <xf numFmtId="0" fontId="41" fillId="0" borderId="0" xfId="0" applyFont="1" applyAlignment="1" applyProtection="1">
      <alignment horizontal="center" vertical="center"/>
    </xf>
    <xf numFmtId="165" fontId="41" fillId="0" borderId="0" xfId="0" applyNumberFormat="1" applyFont="1" applyAlignment="1" applyProtection="1">
      <alignment horizontal="center" vertical="center"/>
    </xf>
    <xf numFmtId="165" fontId="41" fillId="0" borderId="0" xfId="0" applyNumberFormat="1" applyFont="1" applyAlignment="1" applyProtection="1">
      <alignment horizontal="right" vertical="center"/>
    </xf>
    <xf numFmtId="0" fontId="0" fillId="9" borderId="0" xfId="0" applyFill="1" applyAlignment="1" applyProtection="1">
      <alignment horizontal="center" vertical="center"/>
    </xf>
    <xf numFmtId="165" fontId="17" fillId="4" borderId="9" xfId="0" applyNumberFormat="1" applyFont="1" applyFill="1" applyBorder="1" applyAlignment="1" applyProtection="1">
      <alignment horizontal="center" vertical="center" wrapText="1"/>
    </xf>
    <xf numFmtId="0" fontId="40" fillId="9" borderId="13" xfId="0" applyFont="1" applyFill="1" applyBorder="1" applyAlignment="1" applyProtection="1">
      <alignment horizontal="center" vertical="center"/>
    </xf>
    <xf numFmtId="0" fontId="5" fillId="9" borderId="16" xfId="0" applyFont="1" applyFill="1" applyBorder="1" applyAlignment="1" applyProtection="1">
      <alignment horizontal="center" vertical="center"/>
    </xf>
    <xf numFmtId="167" fontId="5" fillId="9" borderId="16" xfId="0" applyNumberFormat="1" applyFont="1" applyFill="1" applyBorder="1" applyAlignment="1" applyProtection="1">
      <alignment horizontal="center" vertical="center"/>
    </xf>
    <xf numFmtId="165" fontId="17" fillId="9" borderId="7" xfId="0" applyNumberFormat="1" applyFont="1" applyFill="1" applyBorder="1" applyAlignment="1" applyProtection="1">
      <alignment horizontal="center" vertical="center" wrapText="1"/>
    </xf>
    <xf numFmtId="0" fontId="35" fillId="0" borderId="13" xfId="0" applyFont="1" applyBorder="1" applyAlignment="1" applyProtection="1">
      <alignment horizontal="left" vertical="center" wrapText="1"/>
    </xf>
    <xf numFmtId="167" fontId="35" fillId="0" borderId="13" xfId="0" applyNumberFormat="1" applyFont="1" applyBorder="1" applyAlignment="1" applyProtection="1">
      <alignment horizontal="center" vertical="center"/>
    </xf>
    <xf numFmtId="2" fontId="35" fillId="0" borderId="13" xfId="0" applyNumberFormat="1" applyFont="1" applyBorder="1" applyAlignment="1" applyProtection="1">
      <alignment horizontal="center" vertical="center"/>
    </xf>
    <xf numFmtId="2" fontId="35" fillId="13" borderId="7" xfId="0" applyNumberFormat="1" applyFont="1" applyFill="1" applyBorder="1" applyAlignment="1" applyProtection="1">
      <alignment horizontal="center" vertical="center"/>
    </xf>
    <xf numFmtId="166" fontId="35" fillId="0" borderId="13" xfId="0" applyNumberFormat="1" applyFont="1" applyBorder="1" applyAlignment="1" applyProtection="1">
      <alignment horizontal="center" vertical="center"/>
    </xf>
    <xf numFmtId="176" fontId="39" fillId="2" borderId="13" xfId="0" applyNumberFormat="1" applyFont="1" applyFill="1" applyBorder="1" applyAlignment="1" applyProtection="1">
      <alignment horizontal="center" vertical="center"/>
    </xf>
    <xf numFmtId="167" fontId="35" fillId="2" borderId="13" xfId="0" applyNumberFormat="1" applyFont="1" applyFill="1" applyBorder="1" applyAlignment="1" applyProtection="1">
      <alignment horizontal="center" vertical="center"/>
    </xf>
    <xf numFmtId="167" fontId="35" fillId="4" borderId="13" xfId="0" applyNumberFormat="1" applyFont="1" applyFill="1" applyBorder="1" applyAlignment="1" applyProtection="1">
      <alignment horizontal="center" vertical="center"/>
    </xf>
    <xf numFmtId="0" fontId="20" fillId="11" borderId="13" xfId="0" applyFont="1" applyFill="1" applyBorder="1" applyAlignment="1" applyProtection="1">
      <alignment horizontal="center" vertical="center"/>
    </xf>
    <xf numFmtId="167" fontId="20" fillId="11" borderId="13" xfId="0" applyNumberFormat="1" applyFont="1" applyFill="1" applyBorder="1" applyAlignment="1" applyProtection="1">
      <alignment horizontal="center" vertical="center"/>
    </xf>
    <xf numFmtId="2" fontId="20" fillId="11" borderId="13" xfId="0" applyNumberFormat="1" applyFont="1" applyFill="1" applyBorder="1" applyAlignment="1" applyProtection="1">
      <alignment horizontal="center" vertical="center"/>
    </xf>
    <xf numFmtId="165" fontId="20" fillId="11" borderId="13" xfId="0" applyNumberFormat="1" applyFont="1" applyFill="1" applyBorder="1" applyAlignment="1" applyProtection="1">
      <alignment horizontal="right" vertical="center"/>
    </xf>
    <xf numFmtId="0" fontId="5" fillId="9" borderId="13" xfId="0" applyFont="1" applyFill="1" applyBorder="1" applyAlignment="1" applyProtection="1">
      <alignment horizontal="center" vertical="center" wrapText="1"/>
    </xf>
    <xf numFmtId="167" fontId="5" fillId="9" borderId="13" xfId="0" applyNumberFormat="1" applyFont="1" applyFill="1" applyBorder="1" applyAlignment="1" applyProtection="1">
      <alignment horizontal="center" vertical="center" wrapText="1"/>
    </xf>
    <xf numFmtId="2" fontId="5" fillId="9" borderId="13" xfId="0" applyNumberFormat="1" applyFont="1" applyFill="1" applyBorder="1" applyAlignment="1" applyProtection="1">
      <alignment horizontal="center" vertical="center" wrapText="1"/>
    </xf>
    <xf numFmtId="175" fontId="5" fillId="9" borderId="13" xfId="0" applyNumberFormat="1" applyFont="1" applyFill="1" applyBorder="1" applyAlignment="1" applyProtection="1">
      <alignment horizontal="center" vertical="center" wrapText="1"/>
    </xf>
    <xf numFmtId="165" fontId="5" fillId="9" borderId="13" xfId="0" applyNumberFormat="1" applyFont="1" applyFill="1" applyBorder="1" applyAlignment="1" applyProtection="1">
      <alignment horizontal="right" vertical="center" wrapText="1"/>
    </xf>
    <xf numFmtId="0" fontId="71" fillId="0" borderId="0" xfId="3" applyFont="1" applyAlignment="1" applyProtection="1">
      <alignment horizontal="center" vertical="center"/>
    </xf>
    <xf numFmtId="0" fontId="72" fillId="0" borderId="0" xfId="3" applyFont="1" applyAlignment="1" applyProtection="1">
      <alignment horizontal="center" vertical="center"/>
    </xf>
    <xf numFmtId="2" fontId="72" fillId="0" borderId="0" xfId="3" applyNumberFormat="1" applyFont="1" applyAlignment="1" applyProtection="1">
      <alignment horizontal="center" vertical="center"/>
    </xf>
    <xf numFmtId="0" fontId="73" fillId="0" borderId="0" xfId="3" applyFont="1" applyAlignment="1" applyProtection="1">
      <alignment horizontal="center" vertical="center" wrapText="1"/>
    </xf>
    <xf numFmtId="0" fontId="74" fillId="0" borderId="0" xfId="3" applyFont="1" applyAlignment="1" applyProtection="1">
      <alignment horizontal="center" vertical="center" wrapText="1"/>
    </xf>
    <xf numFmtId="0" fontId="70" fillId="0" borderId="0" xfId="3" applyFont="1" applyAlignment="1" applyProtection="1">
      <alignment vertical="center"/>
    </xf>
    <xf numFmtId="2" fontId="70" fillId="0" borderId="0" xfId="3" applyNumberFormat="1" applyFont="1" applyAlignment="1" applyProtection="1">
      <alignment vertical="center"/>
    </xf>
    <xf numFmtId="0" fontId="70" fillId="0" borderId="0" xfId="3" applyFont="1" applyAlignment="1" applyProtection="1">
      <alignment horizontal="center" vertical="center"/>
    </xf>
    <xf numFmtId="0" fontId="75" fillId="0" borderId="0" xfId="0" applyFont="1" applyAlignment="1" applyProtection="1">
      <alignment horizontal="left" vertical="center"/>
    </xf>
    <xf numFmtId="0" fontId="70" fillId="0" borderId="0" xfId="0" applyFont="1" applyAlignment="1" applyProtection="1">
      <alignment horizontal="left" vertical="center"/>
    </xf>
    <xf numFmtId="0" fontId="70" fillId="0" borderId="0" xfId="0" applyFont="1" applyProtection="1"/>
    <xf numFmtId="2" fontId="70" fillId="0" borderId="0" xfId="0" applyNumberFormat="1" applyFont="1" applyProtection="1"/>
    <xf numFmtId="0" fontId="70" fillId="0" borderId="0" xfId="0" applyFont="1" applyAlignment="1" applyProtection="1">
      <alignment horizontal="center"/>
    </xf>
    <xf numFmtId="0" fontId="76" fillId="9" borderId="25" xfId="3" applyFont="1" applyFill="1" applyBorder="1" applyAlignment="1" applyProtection="1">
      <alignment horizontal="center" vertical="center" wrapText="1"/>
    </xf>
    <xf numFmtId="1" fontId="76" fillId="9" borderId="25" xfId="3" applyNumberFormat="1" applyFont="1" applyFill="1" applyBorder="1" applyAlignment="1" applyProtection="1">
      <alignment horizontal="center" vertical="center" wrapText="1"/>
    </xf>
    <xf numFmtId="2" fontId="76" fillId="9" borderId="25" xfId="3" applyNumberFormat="1" applyFont="1" applyFill="1" applyBorder="1" applyAlignment="1" applyProtection="1">
      <alignment horizontal="center" vertical="center" wrapText="1"/>
    </xf>
    <xf numFmtId="2" fontId="76" fillId="4" borderId="25" xfId="3" applyNumberFormat="1" applyFont="1" applyFill="1" applyBorder="1" applyAlignment="1" applyProtection="1">
      <alignment horizontal="center" vertical="center" wrapText="1"/>
    </xf>
    <xf numFmtId="1" fontId="38" fillId="24" borderId="27" xfId="4" applyNumberFormat="1" applyFont="1" applyFill="1" applyBorder="1" applyAlignment="1" applyProtection="1">
      <alignment vertical="center" wrapText="1"/>
    </xf>
    <xf numFmtId="172" fontId="38" fillId="24" borderId="27" xfId="4" applyNumberFormat="1" applyFont="1" applyFill="1" applyBorder="1" applyAlignment="1" applyProtection="1">
      <alignment horizontal="center" vertical="center" wrapText="1"/>
    </xf>
    <xf numFmtId="2" fontId="39" fillId="24" borderId="27" xfId="4" applyNumberFormat="1" applyFont="1" applyFill="1" applyBorder="1" applyAlignment="1" applyProtection="1">
      <alignment horizontal="center" vertical="center" wrapText="1"/>
    </xf>
    <xf numFmtId="166" fontId="39" fillId="24" borderId="27" xfId="4" applyNumberFormat="1" applyFont="1" applyFill="1" applyBorder="1" applyAlignment="1" applyProtection="1">
      <alignment horizontal="center" vertical="center" wrapText="1"/>
    </xf>
    <xf numFmtId="2" fontId="40" fillId="11" borderId="0" xfId="3" applyNumberFormat="1" applyFont="1" applyFill="1" applyAlignment="1" applyProtection="1">
      <alignment horizontal="center" vertical="center"/>
    </xf>
    <xf numFmtId="1" fontId="38" fillId="11" borderId="0" xfId="4" applyNumberFormat="1" applyFont="1" applyFill="1" applyAlignment="1" applyProtection="1">
      <alignment vertical="center" wrapText="1"/>
    </xf>
    <xf numFmtId="172" fontId="78" fillId="11" borderId="0" xfId="4" applyNumberFormat="1" applyFont="1" applyFill="1" applyAlignment="1" applyProtection="1">
      <alignment horizontal="center" vertical="center" wrapText="1"/>
    </xf>
    <xf numFmtId="2" fontId="39" fillId="11" borderId="0" xfId="4" applyNumberFormat="1" applyFont="1" applyFill="1" applyAlignment="1" applyProtection="1">
      <alignment horizontal="center" vertical="center" wrapText="1"/>
    </xf>
    <xf numFmtId="175" fontId="76" fillId="11" borderId="28" xfId="3" applyNumberFormat="1" applyFont="1" applyFill="1" applyBorder="1" applyAlignment="1" applyProtection="1">
      <alignment horizontal="center" vertical="center"/>
    </xf>
    <xf numFmtId="165" fontId="76" fillId="11" borderId="28" xfId="3" applyNumberFormat="1" applyFont="1" applyFill="1" applyBorder="1" applyAlignment="1" applyProtection="1">
      <alignment horizontal="right" vertical="center"/>
    </xf>
    <xf numFmtId="2" fontId="40" fillId="14" borderId="0" xfId="3" applyNumberFormat="1" applyFont="1" applyFill="1" applyAlignment="1" applyProtection="1">
      <alignment horizontal="center" vertical="center"/>
    </xf>
    <xf numFmtId="1" fontId="38" fillId="14" borderId="0" xfId="4" applyNumberFormat="1" applyFont="1" applyFill="1" applyAlignment="1" applyProtection="1">
      <alignment vertical="center" wrapText="1"/>
    </xf>
    <xf numFmtId="172" fontId="78" fillId="14" borderId="0" xfId="4" applyNumberFormat="1" applyFont="1" applyFill="1" applyAlignment="1" applyProtection="1">
      <alignment horizontal="center" vertical="center" wrapText="1"/>
    </xf>
    <xf numFmtId="2" fontId="39" fillId="14" borderId="0" xfId="4" applyNumberFormat="1" applyFont="1" applyFill="1" applyAlignment="1" applyProtection="1">
      <alignment horizontal="center" vertical="center" wrapText="1"/>
    </xf>
    <xf numFmtId="175" fontId="76" fillId="14" borderId="28" xfId="3" applyNumberFormat="1" applyFont="1" applyFill="1" applyBorder="1" applyAlignment="1" applyProtection="1">
      <alignment horizontal="center" vertical="center"/>
    </xf>
    <xf numFmtId="165" fontId="76" fillId="14" borderId="28" xfId="3" applyNumberFormat="1" applyFont="1" applyFill="1" applyBorder="1" applyAlignment="1" applyProtection="1">
      <alignment horizontal="right" vertical="center"/>
    </xf>
    <xf numFmtId="2" fontId="40" fillId="19" borderId="0" xfId="3" applyNumberFormat="1" applyFont="1" applyFill="1" applyAlignment="1" applyProtection="1">
      <alignment horizontal="left" vertical="center"/>
    </xf>
    <xf numFmtId="1" fontId="38" fillId="19" borderId="0" xfId="4" applyNumberFormat="1" applyFont="1" applyFill="1" applyAlignment="1" applyProtection="1">
      <alignment vertical="center" wrapText="1"/>
    </xf>
    <xf numFmtId="172" fontId="78" fillId="19" borderId="0" xfId="4" applyNumberFormat="1" applyFont="1" applyFill="1" applyAlignment="1" applyProtection="1">
      <alignment horizontal="center" vertical="center" wrapText="1"/>
    </xf>
    <xf numFmtId="2" fontId="39" fillId="19" borderId="0" xfId="4" applyNumberFormat="1" applyFont="1" applyFill="1" applyAlignment="1" applyProtection="1">
      <alignment horizontal="center" vertical="center" wrapText="1"/>
    </xf>
    <xf numFmtId="175" fontId="76" fillId="19" borderId="28" xfId="3" applyNumberFormat="1" applyFont="1" applyFill="1" applyBorder="1" applyAlignment="1" applyProtection="1">
      <alignment horizontal="center" vertical="center"/>
    </xf>
    <xf numFmtId="165" fontId="76" fillId="19" borderId="28" xfId="3" applyNumberFormat="1" applyFont="1" applyFill="1" applyBorder="1" applyAlignment="1" applyProtection="1">
      <alignment horizontal="right" vertical="center"/>
    </xf>
    <xf numFmtId="0" fontId="0" fillId="5" borderId="0" xfId="0" applyFill="1" applyAlignment="1" applyProtection="1">
      <alignment horizontal="center"/>
      <protection locked="0"/>
    </xf>
    <xf numFmtId="173" fontId="0" fillId="5" borderId="0" xfId="0" applyNumberFormat="1" applyFill="1" applyAlignment="1" applyProtection="1">
      <alignment horizontal="center"/>
      <protection locked="0"/>
    </xf>
    <xf numFmtId="174" fontId="0" fillId="5" borderId="0" xfId="0" applyNumberFormat="1" applyFill="1" applyAlignment="1" applyProtection="1">
      <alignment horizontal="center"/>
      <protection locked="0"/>
    </xf>
    <xf numFmtId="165" fontId="0" fillId="2" borderId="0" xfId="0" applyNumberFormat="1" applyFill="1" applyProtection="1"/>
    <xf numFmtId="0" fontId="65" fillId="7" borderId="0" xfId="7" applyFont="1" applyFill="1" applyAlignment="1" applyProtection="1">
      <alignment horizontal="center" vertical="center" wrapText="1"/>
    </xf>
    <xf numFmtId="0" fontId="1" fillId="0" borderId="0" xfId="5" applyAlignment="1" applyProtection="1">
      <alignment vertical="center" wrapText="1"/>
    </xf>
    <xf numFmtId="169" fontId="1" fillId="0" borderId="0" xfId="5" applyNumberFormat="1" applyAlignment="1" applyProtection="1">
      <alignment horizontal="center" vertical="center" wrapText="1"/>
    </xf>
    <xf numFmtId="0" fontId="60" fillId="0" borderId="0" xfId="6" applyFont="1" applyAlignment="1" applyProtection="1">
      <alignment vertical="center"/>
    </xf>
    <xf numFmtId="0" fontId="53" fillId="0" borderId="0" xfId="6" applyFont="1" applyAlignment="1" applyProtection="1">
      <alignment vertical="center"/>
    </xf>
    <xf numFmtId="0" fontId="1" fillId="0" borderId="0" xfId="6" applyFont="1" applyAlignment="1" applyProtection="1">
      <alignment horizontal="left" vertical="center"/>
    </xf>
    <xf numFmtId="0" fontId="19" fillId="0" borderId="0" xfId="7" applyProtection="1"/>
    <xf numFmtId="0" fontId="60" fillId="15" borderId="0" xfId="6" applyFont="1" applyFill="1" applyAlignment="1" applyProtection="1">
      <alignment vertical="center"/>
    </xf>
    <xf numFmtId="0" fontId="53" fillId="15" borderId="0" xfId="6" applyFont="1" applyFill="1" applyAlignment="1" applyProtection="1">
      <alignment vertical="center"/>
    </xf>
    <xf numFmtId="0" fontId="62" fillId="0" borderId="0" xfId="6" applyFont="1" applyAlignment="1" applyProtection="1">
      <alignment vertical="center"/>
    </xf>
    <xf numFmtId="0" fontId="19" fillId="0" borderId="0" xfId="6" applyAlignment="1" applyProtection="1">
      <alignment horizontal="left"/>
    </xf>
    <xf numFmtId="0" fontId="13" fillId="0" borderId="0" xfId="6" applyFont="1" applyAlignment="1" applyProtection="1">
      <alignment horizontal="left"/>
    </xf>
    <xf numFmtId="0" fontId="13" fillId="0" borderId="0" xfId="6" applyFont="1" applyAlignment="1" applyProtection="1">
      <alignment vertical="center"/>
    </xf>
    <xf numFmtId="0" fontId="62" fillId="0" borderId="0" xfId="6" applyFont="1" applyAlignment="1" applyProtection="1">
      <alignment horizontal="left" vertical="center" wrapText="1"/>
    </xf>
    <xf numFmtId="0" fontId="64" fillId="0" borderId="0" xfId="6" applyFont="1" applyAlignment="1" applyProtection="1">
      <alignment vertical="center"/>
    </xf>
    <xf numFmtId="0" fontId="1" fillId="0" borderId="0" xfId="8" applyAlignment="1" applyProtection="1">
      <alignment vertical="center"/>
    </xf>
    <xf numFmtId="0" fontId="1" fillId="0" borderId="0" xfId="8" applyProtection="1"/>
    <xf numFmtId="0" fontId="53" fillId="0" borderId="0" xfId="8" applyFont="1" applyAlignment="1" applyProtection="1">
      <alignment vertical="center"/>
    </xf>
    <xf numFmtId="0" fontId="53" fillId="0" borderId="0" xfId="8" applyFont="1" applyProtection="1"/>
    <xf numFmtId="0" fontId="62" fillId="0" borderId="0" xfId="5" applyFont="1" applyAlignment="1" applyProtection="1">
      <alignment vertical="center"/>
    </xf>
    <xf numFmtId="0" fontId="1" fillId="0" borderId="0" xfId="5" applyAlignment="1" applyProtection="1">
      <alignment wrapText="1"/>
    </xf>
    <xf numFmtId="0" fontId="13" fillId="20" borderId="7" xfId="5" applyFont="1" applyFill="1" applyBorder="1" applyAlignment="1" applyProtection="1">
      <alignment horizontal="center" vertical="center"/>
    </xf>
    <xf numFmtId="0" fontId="53" fillId="20" borderId="7" xfId="5" applyFont="1" applyFill="1" applyBorder="1" applyAlignment="1" applyProtection="1">
      <alignment horizontal="center" vertical="center" wrapText="1"/>
    </xf>
    <xf numFmtId="0" fontId="13" fillId="20" borderId="7" xfId="5" applyFont="1" applyFill="1" applyBorder="1" applyAlignment="1" applyProtection="1">
      <alignment horizontal="center" vertical="center" wrapText="1"/>
    </xf>
    <xf numFmtId="169" fontId="60" fillId="20" borderId="19" xfId="5" applyNumberFormat="1" applyFont="1" applyFill="1" applyBorder="1" applyAlignment="1" applyProtection="1">
      <alignment horizontal="center" vertical="center" wrapText="1"/>
    </xf>
    <xf numFmtId="2" fontId="49" fillId="0" borderId="0" xfId="0" applyNumberFormat="1" applyFont="1" applyAlignment="1" applyProtection="1">
      <alignment horizontal="center" vertical="center" wrapText="1"/>
    </xf>
    <xf numFmtId="0" fontId="60" fillId="0" borderId="0" xfId="5" applyFont="1" applyAlignment="1" applyProtection="1">
      <alignment vertical="center"/>
    </xf>
    <xf numFmtId="0" fontId="1" fillId="16" borderId="7" xfId="9" applyFill="1" applyBorder="1" applyAlignment="1" applyProtection="1">
      <alignment horizontal="center" vertical="center"/>
    </xf>
    <xf numFmtId="0" fontId="13" fillId="16" borderId="7" xfId="9" applyFont="1" applyFill="1" applyBorder="1" applyAlignment="1" applyProtection="1">
      <alignment horizontal="center" vertical="center" wrapText="1"/>
    </xf>
    <xf numFmtId="0" fontId="1" fillId="0" borderId="0" xfId="9" applyAlignment="1" applyProtection="1">
      <alignment wrapText="1"/>
    </xf>
    <xf numFmtId="0" fontId="19" fillId="0" borderId="0" xfId="9" applyFont="1" applyAlignment="1" applyProtection="1">
      <alignment wrapText="1"/>
    </xf>
    <xf numFmtId="0" fontId="19" fillId="11" borderId="7" xfId="9" applyFont="1" applyFill="1" applyBorder="1" applyAlignment="1" applyProtection="1">
      <alignment horizontal="center" vertical="center"/>
    </xf>
    <xf numFmtId="0" fontId="19" fillId="11" borderId="7" xfId="5" applyFont="1" applyFill="1" applyBorder="1" applyAlignment="1" applyProtection="1">
      <alignment vertical="center"/>
    </xf>
    <xf numFmtId="0" fontId="19" fillId="14" borderId="7" xfId="9" applyFont="1" applyFill="1" applyBorder="1" applyAlignment="1" applyProtection="1">
      <alignment horizontal="center" vertical="center"/>
    </xf>
    <xf numFmtId="0" fontId="19" fillId="14" borderId="7" xfId="5" applyFont="1" applyFill="1" applyBorder="1" applyAlignment="1" applyProtection="1">
      <alignment vertical="center"/>
    </xf>
    <xf numFmtId="0" fontId="19" fillId="19" borderId="7" xfId="9" applyFont="1" applyFill="1" applyBorder="1" applyAlignment="1" applyProtection="1">
      <alignment horizontal="center" vertical="center"/>
    </xf>
    <xf numFmtId="0" fontId="19" fillId="19" borderId="7" xfId="5" applyFont="1" applyFill="1" applyBorder="1" applyAlignment="1" applyProtection="1">
      <alignment vertical="center"/>
    </xf>
    <xf numFmtId="2" fontId="13" fillId="16" borderId="7" xfId="9" applyNumberFormat="1" applyFont="1" applyFill="1" applyBorder="1" applyAlignment="1" applyProtection="1">
      <alignment horizontal="center" vertical="center" wrapText="1"/>
    </xf>
    <xf numFmtId="0" fontId="0" fillId="0" borderId="0" xfId="9" applyFont="1" applyAlignment="1" applyProtection="1">
      <alignment wrapText="1"/>
    </xf>
    <xf numFmtId="0" fontId="5" fillId="23" borderId="7" xfId="9" applyFont="1" applyFill="1" applyBorder="1" applyAlignment="1" applyProtection="1">
      <alignment horizontal="left" vertical="center"/>
    </xf>
    <xf numFmtId="0" fontId="17" fillId="23" borderId="7" xfId="9" applyFont="1" applyFill="1" applyBorder="1" applyAlignment="1" applyProtection="1">
      <alignment horizontal="center" vertical="center" wrapText="1"/>
    </xf>
    <xf numFmtId="2" fontId="17" fillId="23" borderId="7" xfId="9" applyNumberFormat="1" applyFont="1" applyFill="1" applyBorder="1" applyAlignment="1" applyProtection="1">
      <alignment horizontal="center" vertical="center" wrapText="1"/>
    </xf>
    <xf numFmtId="9" fontId="13" fillId="0" borderId="0" xfId="7" applyNumberFormat="1" applyFont="1" applyAlignment="1" applyProtection="1">
      <alignment horizontal="center" vertical="center"/>
    </xf>
    <xf numFmtId="0" fontId="0" fillId="0" borderId="0" xfId="0" applyAlignment="1" applyProtection="1">
      <alignment horizontal="center"/>
    </xf>
    <xf numFmtId="0" fontId="17" fillId="9" borderId="7" xfId="0" applyFont="1" applyFill="1" applyBorder="1" applyAlignment="1" applyProtection="1">
      <alignment horizontal="center" vertical="center"/>
    </xf>
    <xf numFmtId="0" fontId="0" fillId="0" borderId="7" xfId="0" applyBorder="1" applyAlignment="1" applyProtection="1">
      <alignment horizontal="center"/>
    </xf>
    <xf numFmtId="0" fontId="0" fillId="0" borderId="7" xfId="0" applyBorder="1" applyAlignment="1" applyProtection="1">
      <alignment horizontal="left"/>
    </xf>
    <xf numFmtId="0" fontId="0" fillId="11" borderId="7" xfId="0" applyFill="1" applyBorder="1" applyAlignment="1" applyProtection="1">
      <alignment horizontal="center"/>
    </xf>
    <xf numFmtId="0" fontId="0" fillId="11" borderId="7" xfId="0" applyFill="1" applyBorder="1" applyProtection="1"/>
    <xf numFmtId="2" fontId="0" fillId="11" borderId="7" xfId="2" applyNumberFormat="1" applyFont="1" applyFill="1" applyBorder="1" applyProtection="1"/>
    <xf numFmtId="0" fontId="0" fillId="14" borderId="7" xfId="0" applyFill="1" applyBorder="1" applyAlignment="1" applyProtection="1">
      <alignment horizontal="center"/>
    </xf>
    <xf numFmtId="0" fontId="0" fillId="14" borderId="7" xfId="0" applyFill="1" applyBorder="1" applyProtection="1"/>
    <xf numFmtId="2" fontId="0" fillId="14" borderId="7" xfId="2" applyNumberFormat="1" applyFont="1" applyFill="1" applyBorder="1" applyProtection="1"/>
    <xf numFmtId="0" fontId="0" fillId="19" borderId="7" xfId="0" applyFill="1" applyBorder="1" applyAlignment="1" applyProtection="1">
      <alignment horizontal="center"/>
    </xf>
    <xf numFmtId="0" fontId="0" fillId="19" borderId="7" xfId="0" applyFill="1" applyBorder="1" applyProtection="1"/>
    <xf numFmtId="2" fontId="0" fillId="19" borderId="7" xfId="2" applyNumberFormat="1" applyFont="1" applyFill="1" applyBorder="1" applyProtection="1"/>
    <xf numFmtId="0" fontId="0" fillId="9" borderId="0" xfId="0" applyFill="1" applyProtection="1"/>
    <xf numFmtId="0" fontId="0" fillId="9" borderId="0" xfId="0" applyFill="1" applyAlignment="1" applyProtection="1">
      <alignment horizontal="center"/>
    </xf>
    <xf numFmtId="165" fontId="22" fillId="4" borderId="7" xfId="0" applyNumberFormat="1" applyFont="1" applyFill="1" applyBorder="1" applyAlignment="1" applyProtection="1">
      <alignment horizontal="center" vertical="center" wrapText="1"/>
    </xf>
    <xf numFmtId="0" fontId="0" fillId="2" borderId="0" xfId="0" applyFill="1" applyAlignment="1" applyProtection="1">
      <alignment horizontal="left" wrapText="1"/>
    </xf>
    <xf numFmtId="0" fontId="0" fillId="0" borderId="0" xfId="5" applyFont="1" applyAlignment="1" applyProtection="1">
      <alignment horizontal="left" wrapText="1"/>
    </xf>
    <xf numFmtId="0" fontId="17" fillId="3" borderId="0" xfId="5" applyFont="1" applyFill="1" applyAlignment="1" applyProtection="1">
      <alignment horizontal="center" vertical="center"/>
    </xf>
    <xf numFmtId="0" fontId="13" fillId="0" borderId="0" xfId="5" applyFont="1" applyAlignment="1" applyProtection="1">
      <alignment horizontal="center" wrapText="1"/>
    </xf>
    <xf numFmtId="0" fontId="10" fillId="0" borderId="0" xfId="5" applyFont="1" applyAlignment="1" applyProtection="1">
      <alignment horizontal="left" vertical="top" wrapText="1"/>
    </xf>
    <xf numFmtId="0" fontId="0" fillId="0" borderId="0" xfId="5" applyFont="1" applyAlignment="1" applyProtection="1">
      <alignment horizontal="left" vertical="center" wrapText="1"/>
    </xf>
    <xf numFmtId="0" fontId="1" fillId="2" borderId="0" xfId="5" applyFill="1" applyAlignment="1" applyProtection="1">
      <alignment horizontal="left" vertical="center" wrapText="1"/>
    </xf>
    <xf numFmtId="0" fontId="46" fillId="3" borderId="7" xfId="0" applyFont="1" applyFill="1" applyBorder="1" applyAlignment="1" applyProtection="1">
      <alignment horizontal="center" vertical="center"/>
    </xf>
    <xf numFmtId="0" fontId="23" fillId="7" borderId="7" xfId="0" applyFont="1" applyFill="1" applyBorder="1" applyAlignment="1" applyProtection="1">
      <alignment horizontal="center" vertical="center"/>
    </xf>
    <xf numFmtId="0" fontId="0" fillId="0" borderId="3"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4" xfId="0" applyBorder="1" applyAlignment="1" applyProtection="1">
      <alignment horizontal="center" vertical="center" wrapText="1"/>
    </xf>
    <xf numFmtId="0" fontId="5" fillId="9" borderId="8" xfId="0" applyFont="1" applyFill="1" applyBorder="1" applyAlignment="1" applyProtection="1">
      <alignment horizontal="center" vertical="center" wrapText="1"/>
    </xf>
    <xf numFmtId="0" fontId="5" fillId="9" borderId="12" xfId="0" applyFont="1" applyFill="1" applyBorder="1" applyAlignment="1" applyProtection="1">
      <alignment horizontal="center" vertical="center" wrapText="1"/>
    </xf>
    <xf numFmtId="0" fontId="5" fillId="9" borderId="9" xfId="0" applyFont="1" applyFill="1" applyBorder="1" applyAlignment="1" applyProtection="1">
      <alignment horizontal="center" vertical="center" wrapText="1"/>
    </xf>
    <xf numFmtId="0" fontId="47" fillId="9" borderId="7" xfId="0" applyFont="1" applyFill="1" applyBorder="1" applyAlignment="1" applyProtection="1">
      <alignment horizontal="center" vertical="center"/>
    </xf>
    <xf numFmtId="0" fontId="20" fillId="0" borderId="0" xfId="0" applyFont="1" applyAlignment="1" applyProtection="1">
      <alignment horizontal="left" vertical="center" wrapText="1"/>
    </xf>
    <xf numFmtId="0" fontId="46" fillId="9" borderId="0" xfId="0" applyFont="1" applyFill="1" applyAlignment="1" applyProtection="1">
      <alignment horizontal="center" vertical="center"/>
    </xf>
    <xf numFmtId="0" fontId="23" fillId="7" borderId="0" xfId="0" applyFont="1" applyFill="1" applyAlignment="1" applyProtection="1">
      <alignment horizontal="center" vertical="center"/>
    </xf>
    <xf numFmtId="0" fontId="0" fillId="0" borderId="0" xfId="0" applyAlignment="1" applyProtection="1">
      <alignment horizontal="center" vertical="center" wrapText="1"/>
    </xf>
    <xf numFmtId="0" fontId="17" fillId="9" borderId="12" xfId="0" applyFont="1" applyFill="1" applyBorder="1" applyAlignment="1" applyProtection="1">
      <alignment horizontal="center" vertical="center" wrapText="1"/>
    </xf>
    <xf numFmtId="2" fontId="40" fillId="11" borderId="26" xfId="3" applyNumberFormat="1" applyFont="1" applyFill="1" applyBorder="1" applyAlignment="1" applyProtection="1">
      <alignment horizontal="center" vertical="center" wrapText="1"/>
    </xf>
    <xf numFmtId="2" fontId="40" fillId="11" borderId="26" xfId="3" applyNumberFormat="1" applyFont="1" applyFill="1" applyBorder="1" applyAlignment="1" applyProtection="1">
      <alignment horizontal="center" vertical="center"/>
    </xf>
    <xf numFmtId="2" fontId="40" fillId="14" borderId="26" xfId="3" applyNumberFormat="1" applyFont="1" applyFill="1" applyBorder="1" applyAlignment="1" applyProtection="1">
      <alignment horizontal="center" vertical="center" wrapText="1"/>
    </xf>
    <xf numFmtId="2" fontId="40" fillId="14" borderId="26" xfId="3" applyNumberFormat="1" applyFont="1" applyFill="1" applyBorder="1" applyAlignment="1" applyProtection="1">
      <alignment horizontal="center" vertical="center"/>
    </xf>
    <xf numFmtId="2" fontId="40" fillId="19" borderId="26" xfId="3" applyNumberFormat="1" applyFont="1" applyFill="1" applyBorder="1" applyAlignment="1" applyProtection="1">
      <alignment horizontal="center" vertical="center" wrapText="1"/>
    </xf>
    <xf numFmtId="2" fontId="40" fillId="19" borderId="26" xfId="3" applyNumberFormat="1" applyFont="1" applyFill="1" applyBorder="1" applyAlignment="1" applyProtection="1">
      <alignment horizontal="center" vertical="center"/>
    </xf>
    <xf numFmtId="0" fontId="13" fillId="0" borderId="0" xfId="6" applyFont="1" applyAlignment="1" applyProtection="1">
      <alignment horizontal="center" vertical="center" wrapText="1"/>
      <protection locked="0"/>
    </xf>
    <xf numFmtId="0" fontId="17" fillId="19" borderId="29" xfId="6" applyFont="1" applyFill="1" applyBorder="1" applyAlignment="1" applyProtection="1">
      <alignment horizontal="center" vertical="center" wrapText="1"/>
      <protection locked="0"/>
    </xf>
    <xf numFmtId="0" fontId="17" fillId="19" borderId="30" xfId="6" applyFont="1" applyFill="1" applyBorder="1" applyAlignment="1" applyProtection="1">
      <alignment horizontal="center" vertical="center" wrapText="1"/>
      <protection locked="0"/>
    </xf>
    <xf numFmtId="0" fontId="17" fillId="19" borderId="31" xfId="6" applyFont="1" applyFill="1" applyBorder="1" applyAlignment="1" applyProtection="1">
      <alignment horizontal="center" vertical="center" wrapText="1"/>
      <protection locked="0"/>
    </xf>
    <xf numFmtId="0" fontId="57" fillId="9" borderId="0" xfId="7" applyFont="1" applyFill="1" applyAlignment="1" applyProtection="1">
      <alignment horizontal="center" vertical="center" wrapText="1"/>
      <protection locked="0"/>
    </xf>
    <xf numFmtId="0" fontId="17" fillId="11" borderId="29" xfId="6" applyFont="1" applyFill="1" applyBorder="1" applyAlignment="1" applyProtection="1">
      <alignment horizontal="center" vertical="center" wrapText="1"/>
      <protection locked="0"/>
    </xf>
    <xf numFmtId="0" fontId="17" fillId="11" borderId="30" xfId="6" applyFont="1" applyFill="1" applyBorder="1" applyAlignment="1" applyProtection="1">
      <alignment horizontal="center" vertical="center" wrapText="1"/>
      <protection locked="0"/>
    </xf>
    <xf numFmtId="0" fontId="17" fillId="11" borderId="31" xfId="6" applyFont="1" applyFill="1" applyBorder="1" applyAlignment="1" applyProtection="1">
      <alignment horizontal="center" vertical="center" wrapText="1"/>
      <protection locked="0"/>
    </xf>
    <xf numFmtId="0" fontId="17" fillId="14" borderId="29" xfId="6" applyFont="1" applyFill="1" applyBorder="1" applyAlignment="1" applyProtection="1">
      <alignment horizontal="center" vertical="center" wrapText="1"/>
      <protection locked="0"/>
    </xf>
    <xf numFmtId="0" fontId="17" fillId="14" borderId="30" xfId="6" applyFont="1" applyFill="1" applyBorder="1" applyAlignment="1" applyProtection="1">
      <alignment horizontal="center" vertical="center" wrapText="1"/>
      <protection locked="0"/>
    </xf>
    <xf numFmtId="0" fontId="17" fillId="14" borderId="31" xfId="6" applyFont="1" applyFill="1" applyBorder="1" applyAlignment="1" applyProtection="1">
      <alignment horizontal="center" vertical="center" wrapText="1"/>
      <protection locked="0"/>
    </xf>
    <xf numFmtId="0" fontId="17" fillId="19" borderId="10" xfId="9" applyFont="1" applyFill="1" applyBorder="1" applyAlignment="1" applyProtection="1">
      <alignment horizontal="center" vertical="center" wrapText="1"/>
    </xf>
    <xf numFmtId="0" fontId="17" fillId="19" borderId="11" xfId="9" applyFont="1" applyFill="1" applyBorder="1" applyAlignment="1" applyProtection="1">
      <alignment horizontal="center" vertical="center" wrapText="1"/>
    </xf>
    <xf numFmtId="0" fontId="13" fillId="0" borderId="19" xfId="9" applyFont="1" applyBorder="1" applyAlignment="1" applyProtection="1">
      <alignment horizontal="center" vertical="center" wrapText="1"/>
    </xf>
    <xf numFmtId="0" fontId="13" fillId="0" borderId="10" xfId="9" applyFont="1" applyBorder="1" applyAlignment="1" applyProtection="1">
      <alignment horizontal="center" vertical="center" wrapText="1"/>
    </xf>
    <xf numFmtId="0" fontId="17" fillId="11" borderId="19" xfId="9" applyFont="1" applyFill="1" applyBorder="1" applyAlignment="1" applyProtection="1">
      <alignment horizontal="center" vertical="center" wrapText="1"/>
    </xf>
    <xf numFmtId="0" fontId="17" fillId="11" borderId="10" xfId="9" applyFont="1" applyFill="1" applyBorder="1" applyAlignment="1" applyProtection="1">
      <alignment horizontal="center" vertical="center" wrapText="1"/>
    </xf>
    <xf numFmtId="0" fontId="17" fillId="14" borderId="10" xfId="9" applyFont="1" applyFill="1" applyBorder="1" applyAlignment="1" applyProtection="1">
      <alignment horizontal="center" vertical="center" wrapText="1"/>
    </xf>
    <xf numFmtId="0" fontId="17" fillId="14" borderId="11" xfId="9" applyFont="1" applyFill="1" applyBorder="1" applyAlignment="1" applyProtection="1">
      <alignment horizontal="center" vertical="center" wrapText="1"/>
    </xf>
    <xf numFmtId="0" fontId="13" fillId="0" borderId="7" xfId="9" applyFont="1" applyBorder="1" applyAlignment="1" applyProtection="1">
      <alignment horizontal="center" vertical="center" wrapText="1"/>
    </xf>
    <xf numFmtId="0" fontId="13" fillId="0" borderId="11" xfId="9" applyFont="1" applyBorder="1" applyAlignment="1" applyProtection="1">
      <alignment horizontal="center" vertical="center" wrapText="1"/>
    </xf>
    <xf numFmtId="0" fontId="57" fillId="9" borderId="0" xfId="0" applyFont="1" applyFill="1" applyAlignment="1" applyProtection="1">
      <alignment horizontal="center" vertical="center" wrapText="1"/>
    </xf>
    <xf numFmtId="0" fontId="23" fillId="7" borderId="0" xfId="0" applyFont="1" applyFill="1" applyAlignment="1" applyProtection="1">
      <alignment horizontal="center"/>
    </xf>
    <xf numFmtId="0" fontId="18" fillId="9" borderId="0" xfId="0" applyFont="1" applyFill="1" applyAlignment="1" applyProtection="1">
      <alignment horizontal="center" vertical="center" wrapText="1"/>
    </xf>
    <xf numFmtId="0" fontId="0" fillId="11" borderId="5" xfId="0" applyFill="1" applyBorder="1" applyAlignment="1" applyProtection="1">
      <alignment horizontal="center" vertical="center"/>
    </xf>
    <xf numFmtId="0" fontId="0" fillId="11" borderId="6" xfId="0" applyFill="1" applyBorder="1" applyAlignment="1" applyProtection="1">
      <alignment horizontal="center" vertical="center"/>
    </xf>
    <xf numFmtId="0" fontId="0" fillId="19" borderId="5" xfId="0" applyFill="1" applyBorder="1" applyAlignment="1" applyProtection="1">
      <alignment horizontal="center" vertical="center"/>
    </xf>
    <xf numFmtId="0" fontId="0" fillId="19" borderId="6" xfId="0" applyFill="1" applyBorder="1" applyAlignment="1" applyProtection="1">
      <alignment horizontal="center" vertical="center"/>
    </xf>
    <xf numFmtId="0" fontId="0" fillId="14" borderId="5" xfId="0" applyFill="1" applyBorder="1" applyAlignment="1" applyProtection="1">
      <alignment horizontal="center" vertical="center"/>
    </xf>
    <xf numFmtId="0" fontId="0" fillId="14" borderId="6" xfId="0" applyFill="1" applyBorder="1" applyAlignment="1" applyProtection="1">
      <alignment horizontal="center" vertical="center"/>
    </xf>
    <xf numFmtId="0" fontId="7" fillId="9" borderId="0" xfId="0" applyFont="1" applyFill="1" applyAlignment="1">
      <alignment horizontal="center" vertical="center"/>
    </xf>
    <xf numFmtId="0" fontId="23" fillId="7" borderId="0" xfId="0" applyFont="1" applyFill="1" applyAlignment="1">
      <alignment horizontal="center" vertical="center"/>
    </xf>
    <xf numFmtId="0" fontId="7" fillId="9" borderId="0" xfId="0" applyFont="1" applyFill="1" applyAlignment="1" applyProtection="1">
      <alignment horizontal="center" vertical="center"/>
      <protection locked="0"/>
    </xf>
    <xf numFmtId="0" fontId="9" fillId="11" borderId="7" xfId="0" applyFont="1" applyFill="1" applyBorder="1" applyAlignment="1" applyProtection="1">
      <alignment horizontal="center" vertical="center" wrapText="1"/>
      <protection locked="0"/>
    </xf>
    <xf numFmtId="0" fontId="8" fillId="11" borderId="7" xfId="0" applyFont="1" applyFill="1" applyBorder="1" applyAlignment="1" applyProtection="1">
      <alignment vertical="center" wrapText="1"/>
      <protection locked="0"/>
    </xf>
    <xf numFmtId="0" fontId="17" fillId="19" borderId="4" xfId="0" applyFont="1" applyFill="1" applyBorder="1" applyAlignment="1" applyProtection="1">
      <alignment horizontal="center" vertical="center" wrapText="1"/>
      <protection locked="0"/>
    </xf>
    <xf numFmtId="0" fontId="17" fillId="19" borderId="0" xfId="0" applyFont="1" applyFill="1" applyAlignment="1" applyProtection="1">
      <alignment horizontal="center" vertical="center" wrapText="1"/>
      <protection locked="0"/>
    </xf>
    <xf numFmtId="0" fontId="5" fillId="9" borderId="8" xfId="0" applyFont="1" applyFill="1" applyBorder="1" applyAlignment="1" applyProtection="1">
      <alignment horizontal="center" vertical="center"/>
      <protection locked="0"/>
    </xf>
    <xf numFmtId="0" fontId="5" fillId="9" borderId="9" xfId="0" applyFont="1" applyFill="1" applyBorder="1" applyAlignment="1" applyProtection="1">
      <alignment horizontal="center" vertical="center"/>
      <protection locked="0"/>
    </xf>
    <xf numFmtId="0" fontId="17" fillId="14" borderId="4" xfId="0" applyFont="1" applyFill="1" applyBorder="1" applyAlignment="1" applyProtection="1">
      <alignment horizontal="center" vertical="center" wrapText="1"/>
      <protection locked="0"/>
    </xf>
    <xf numFmtId="0" fontId="17" fillId="14" borderId="0" xfId="0" applyFont="1" applyFill="1" applyAlignment="1" applyProtection="1">
      <alignment horizontal="center" vertical="center" wrapText="1"/>
      <protection locked="0"/>
    </xf>
    <xf numFmtId="0" fontId="7" fillId="9" borderId="0" xfId="0" applyFont="1" applyFill="1" applyAlignment="1" applyProtection="1">
      <alignment horizontal="center" vertical="center"/>
    </xf>
    <xf numFmtId="0" fontId="24" fillId="7" borderId="0" xfId="0" applyFont="1" applyFill="1" applyAlignment="1" applyProtection="1">
      <alignment horizontal="center" vertical="center"/>
    </xf>
    <xf numFmtId="0" fontId="54" fillId="0" borderId="8" xfId="0" applyFont="1" applyBorder="1" applyAlignment="1" applyProtection="1">
      <alignment horizontal="center" vertical="center" wrapText="1"/>
    </xf>
    <xf numFmtId="0" fontId="54" fillId="0" borderId="12" xfId="0" applyFont="1" applyBorder="1" applyAlignment="1" applyProtection="1">
      <alignment horizontal="center" vertical="center" wrapText="1"/>
    </xf>
    <xf numFmtId="0" fontId="56" fillId="0" borderId="9" xfId="0" applyFont="1" applyBorder="1" applyAlignment="1" applyProtection="1">
      <alignment horizontal="center" vertical="center" wrapText="1"/>
    </xf>
  </cellXfs>
  <cellStyles count="14">
    <cellStyle name="Monétaire" xfId="2" builtinId="4"/>
    <cellStyle name="Monétaire 2" xfId="10" xr:uid="{00000000-0005-0000-0000-000001000000}"/>
    <cellStyle name="Monétaire 3" xfId="12" xr:uid="{00000000-0005-0000-0000-000039000000}"/>
    <cellStyle name="Normal" xfId="0" builtinId="0"/>
    <cellStyle name="Normal 2" xfId="1" xr:uid="{00000000-0005-0000-0000-000003000000}"/>
    <cellStyle name="Normal 2 2" xfId="3" xr:uid="{00000000-0005-0000-0000-000004000000}"/>
    <cellStyle name="Normal 2 3" xfId="4" xr:uid="{00000000-0005-0000-0000-000005000000}"/>
    <cellStyle name="Normal 2 3 2" xfId="5" xr:uid="{00000000-0005-0000-0000-000006000000}"/>
    <cellStyle name="Normal 2 3 3" xfId="8" xr:uid="{00000000-0005-0000-0000-000007000000}"/>
    <cellStyle name="Normal 2 4 2" xfId="9" xr:uid="{00000000-0005-0000-0000-000008000000}"/>
    <cellStyle name="Normal 3" xfId="11" xr:uid="{2685FB51-D98C-4870-B267-D8403E1BA913}"/>
    <cellStyle name="Normal 4" xfId="6" xr:uid="{00000000-0005-0000-0000-000009000000}"/>
    <cellStyle name="Normal 4 2" xfId="7" xr:uid="{00000000-0005-0000-0000-00000A000000}"/>
    <cellStyle name="Pourcentage" xfId="13" builtinId="5"/>
  </cellStyles>
  <dxfs count="162">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008193"/>
      <color rgb="FFE3A3FF"/>
      <color rgb="FF8BC8D9"/>
      <color rgb="FF93DDE5"/>
      <color rgb="FFB790D4"/>
      <color rgb="FFFFFFC9"/>
      <color rgb="FFF0B1FF"/>
      <color rgb="FF3C8893"/>
      <color rgb="FF39A5A0"/>
      <color rgb="FFAE70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304800</xdr:colOff>
      <xdr:row>1</xdr:row>
      <xdr:rowOff>304800</xdr:rowOff>
    </xdr:to>
    <xdr:sp macro="" textlink="">
      <xdr:nvSpPr>
        <xdr:cNvPr id="1025" name="&lt;A04B360C-D692-423C-A2E9-D03D2BC7D350&gt;" descr="CP_LOGO_TYPO.png">
          <a:extLst>
            <a:ext uri="{FF2B5EF4-FFF2-40B4-BE49-F238E27FC236}">
              <a16:creationId xmlns:a16="http://schemas.microsoft.com/office/drawing/2014/main" id="{CCAACD25-C06A-5415-3BD9-EC4CFC19C931}"/>
            </a:ext>
          </a:extLst>
        </xdr:cNvPr>
        <xdr:cNvSpPr>
          <a:spLocks noChangeAspect="1" noChangeArrowheads="1"/>
        </xdr:cNvSpPr>
      </xdr:nvSpPr>
      <xdr:spPr bwMode="auto">
        <a:xfrm>
          <a:off x="0" y="20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1</xdr:row>
      <xdr:rowOff>304800</xdr:rowOff>
    </xdr:to>
    <xdr:sp macro="" textlink="">
      <xdr:nvSpPr>
        <xdr:cNvPr id="3" name="&lt;A04B360C-D692-423C-A2E9-D03D2BC7D350&gt;" descr="CP_LOGO_TYPO.png">
          <a:extLst>
            <a:ext uri="{FF2B5EF4-FFF2-40B4-BE49-F238E27FC236}">
              <a16:creationId xmlns:a16="http://schemas.microsoft.com/office/drawing/2014/main" id="{F0E1AA56-D5CF-4C88-87E0-8A93717AA076}"/>
            </a:ext>
          </a:extLst>
        </xdr:cNvPr>
        <xdr:cNvSpPr>
          <a:spLocks noChangeAspect="1" noChangeArrowheads="1"/>
        </xdr:cNvSpPr>
      </xdr:nvSpPr>
      <xdr:spPr bwMode="auto">
        <a:xfrm>
          <a:off x="693420" y="3276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as-cui\Dossiers%20travail\Users\camro\Desktop\nego%20partner\Tr&#233;ves\tREMOIS\ATS\Tr&#233;ves\Neoness\AO%20Montparnasse\Analyse%20besoins%20Chabrillan%20-%20d&#233;finiti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as-cui\Dossiers%20travail\MARCHES\ATELIERS%20MARCHES\JULIE\March&#233;%20STE%20NETTOYAGE\APPELS%20D'OFFRES\AO%20-%20LYCEE%20MYRIAM\Pour%20envoi%20AO\analyse%20besoins%20-%20definiti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èces &amp; Revêt."/>
      <sheetName val="Superficies et sols"/>
      <sheetName val="Surfaces Vitrerie"/>
      <sheetName val="Prestations et fréquence"/>
      <sheetName val="Feuil1"/>
    </sheetNames>
    <sheetDataSet>
      <sheetData sheetId="0" refreshError="1">
        <row r="1">
          <cell r="A1" t="str">
            <v>Ascenseur</v>
          </cell>
          <cell r="C1" t="str">
            <v>Asphalte</v>
          </cell>
        </row>
        <row r="2">
          <cell r="A2" t="str">
            <v>Aumônerie</v>
          </cell>
          <cell r="C2" t="str">
            <v>Carrelage</v>
          </cell>
        </row>
        <row r="3">
          <cell r="A3" t="str">
            <v>Amphithéâtre</v>
          </cell>
          <cell r="C3" t="str">
            <v>Ciment / béton</v>
          </cell>
        </row>
        <row r="4">
          <cell r="A4" t="str">
            <v>Atelier</v>
          </cell>
          <cell r="C4" t="str">
            <v>Moquette</v>
          </cell>
        </row>
        <row r="5">
          <cell r="A5" t="str">
            <v>Bibliothèque</v>
          </cell>
          <cell r="C5" t="str">
            <v>Parquet</v>
          </cell>
        </row>
        <row r="6">
          <cell r="A6" t="str">
            <v>Bureau</v>
          </cell>
          <cell r="C6" t="str">
            <v>Pavé</v>
          </cell>
        </row>
        <row r="7">
          <cell r="A7" t="str">
            <v>Cantine</v>
          </cell>
          <cell r="C7" t="str">
            <v>Thermoplastique</v>
          </cell>
        </row>
        <row r="8">
          <cell r="A8" t="str">
            <v>Chambre</v>
          </cell>
          <cell r="C8" t="str">
            <v>Tomette</v>
          </cell>
        </row>
        <row r="9">
          <cell r="A9" t="str">
            <v>Chapelle</v>
          </cell>
        </row>
        <row r="10">
          <cell r="A10" t="str">
            <v>Circulation</v>
          </cell>
        </row>
        <row r="11">
          <cell r="A11" t="str">
            <v>Cour</v>
          </cell>
        </row>
        <row r="12">
          <cell r="A12" t="str">
            <v>Dortoir</v>
          </cell>
        </row>
        <row r="13">
          <cell r="A13" t="str">
            <v>Escaliers</v>
          </cell>
        </row>
        <row r="14">
          <cell r="A14" t="str">
            <v>Foyer</v>
          </cell>
        </row>
        <row r="15">
          <cell r="A15" t="str">
            <v>Garderie</v>
          </cell>
        </row>
        <row r="16">
          <cell r="A16" t="str">
            <v>Gymnase</v>
          </cell>
        </row>
        <row r="17">
          <cell r="A17" t="str">
            <v>Hall</v>
          </cell>
        </row>
        <row r="18">
          <cell r="A18" t="str">
            <v>Infirmerie</v>
          </cell>
        </row>
        <row r="19">
          <cell r="A19" t="str">
            <v>Laboratoire</v>
          </cell>
        </row>
        <row r="20">
          <cell r="A20" t="str">
            <v>Local poubelles</v>
          </cell>
        </row>
        <row r="21">
          <cell r="A21" t="str">
            <v>Local technique</v>
          </cell>
        </row>
        <row r="22">
          <cell r="A22" t="str">
            <v>Local vélos</v>
          </cell>
        </row>
        <row r="23">
          <cell r="A23" t="str">
            <v>Préau</v>
          </cell>
        </row>
        <row r="24">
          <cell r="A24" t="str">
            <v>Rangement</v>
          </cell>
        </row>
        <row r="25">
          <cell r="A25" t="str">
            <v>Réserve</v>
          </cell>
        </row>
        <row r="26">
          <cell r="A26" t="str">
            <v>Salle de classe</v>
          </cell>
        </row>
        <row r="27">
          <cell r="A27" t="str">
            <v>Salle de musique</v>
          </cell>
        </row>
        <row r="28">
          <cell r="A28" t="str">
            <v>Salle de repos</v>
          </cell>
        </row>
        <row r="29">
          <cell r="A29" t="str">
            <v>Salle de réunion</v>
          </cell>
        </row>
        <row r="30">
          <cell r="A30" t="str">
            <v>Salle de sieste</v>
          </cell>
        </row>
        <row r="31">
          <cell r="A31" t="str">
            <v>Salle d'exposition</v>
          </cell>
        </row>
        <row r="32">
          <cell r="A32" t="str">
            <v>Salle informatique</v>
          </cell>
        </row>
        <row r="33">
          <cell r="A33" t="str">
            <v>Sanitaires</v>
          </cell>
        </row>
        <row r="34">
          <cell r="A34" t="str">
            <v>Terrasse</v>
          </cell>
        </row>
        <row r="35">
          <cell r="A35" t="str">
            <v>Vestiaire</v>
          </cell>
        </row>
        <row r="36">
          <cell r="A36" t="str">
            <v>?</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le &amp; revêt"/>
      <sheetName val="Superficies et sols"/>
      <sheetName val="Pièces &amp; Revêt."/>
      <sheetName val="Surfaces Vitrerie"/>
      <sheetName val="Prestations et fréquence"/>
    </sheetNames>
    <sheetDataSet>
      <sheetData sheetId="0" refreshError="1">
        <row r="1">
          <cell r="A1" t="str">
            <v>Archives</v>
          </cell>
        </row>
        <row r="2">
          <cell r="A2" t="str">
            <v>Ascenseur</v>
          </cell>
        </row>
        <row r="3">
          <cell r="A3" t="str">
            <v>Aumônerie</v>
          </cell>
        </row>
        <row r="4">
          <cell r="A4" t="str">
            <v>Amphithéâtre</v>
          </cell>
        </row>
        <row r="5">
          <cell r="A5" t="str">
            <v>Atelier</v>
          </cell>
        </row>
        <row r="6">
          <cell r="A6" t="str">
            <v>Bibliothèque</v>
          </cell>
        </row>
        <row r="7">
          <cell r="A7" t="str">
            <v>Bureau</v>
          </cell>
        </row>
        <row r="8">
          <cell r="A8" t="str">
            <v>Cantine</v>
          </cell>
        </row>
        <row r="9">
          <cell r="A9" t="str">
            <v>Chambre</v>
          </cell>
        </row>
        <row r="10">
          <cell r="A10" t="str">
            <v>Chapelle</v>
          </cell>
        </row>
        <row r="11">
          <cell r="A11" t="str">
            <v>Circulation</v>
          </cell>
        </row>
        <row r="12">
          <cell r="A12" t="str">
            <v>Cour</v>
          </cell>
        </row>
        <row r="13">
          <cell r="A13" t="str">
            <v>Dortoir</v>
          </cell>
        </row>
        <row r="14">
          <cell r="A14" t="str">
            <v>Escalier</v>
          </cell>
        </row>
        <row r="15">
          <cell r="A15" t="str">
            <v>Foyer</v>
          </cell>
        </row>
        <row r="16">
          <cell r="A16" t="str">
            <v>Garderie</v>
          </cell>
        </row>
        <row r="17">
          <cell r="A17" t="str">
            <v>Gymnase</v>
          </cell>
        </row>
        <row r="18">
          <cell r="A18" t="str">
            <v>Hall</v>
          </cell>
        </row>
        <row r="19">
          <cell r="A19" t="str">
            <v>Infirmerie</v>
          </cell>
        </row>
        <row r="20">
          <cell r="A20" t="str">
            <v>Laboratoire</v>
          </cell>
        </row>
        <row r="21">
          <cell r="A21" t="str">
            <v>Local poubelle</v>
          </cell>
        </row>
        <row r="22">
          <cell r="A22" t="str">
            <v>Local technique</v>
          </cell>
        </row>
        <row r="23">
          <cell r="A23" t="str">
            <v>Local vélo</v>
          </cell>
        </row>
        <row r="24">
          <cell r="A24" t="str">
            <v>Préau</v>
          </cell>
        </row>
        <row r="25">
          <cell r="A25" t="str">
            <v>Rangement</v>
          </cell>
        </row>
        <row r="26">
          <cell r="A26" t="str">
            <v>Réserve</v>
          </cell>
        </row>
        <row r="27">
          <cell r="A27" t="str">
            <v>Salle de classe</v>
          </cell>
        </row>
        <row r="28">
          <cell r="A28" t="str">
            <v>Salle de musique</v>
          </cell>
        </row>
        <row r="29">
          <cell r="A29" t="str">
            <v>Salle de repos</v>
          </cell>
        </row>
        <row r="30">
          <cell r="A30" t="str">
            <v>Salle de réunion</v>
          </cell>
        </row>
        <row r="31">
          <cell r="A31" t="str">
            <v>Salle de sieste</v>
          </cell>
        </row>
        <row r="32">
          <cell r="A32" t="str">
            <v>Salle d'exposition</v>
          </cell>
        </row>
        <row r="33">
          <cell r="A33" t="str">
            <v>Salle informatique</v>
          </cell>
        </row>
        <row r="34">
          <cell r="A34" t="str">
            <v>Salle polyvalente</v>
          </cell>
        </row>
        <row r="35">
          <cell r="A35" t="str">
            <v>Salle repro</v>
          </cell>
        </row>
        <row r="36">
          <cell r="A36" t="str">
            <v>Salle spécialisée</v>
          </cell>
        </row>
        <row r="37">
          <cell r="A37" t="str">
            <v>Sanitaire</v>
          </cell>
        </row>
        <row r="38">
          <cell r="A38" t="str">
            <v>Terrasse</v>
          </cell>
        </row>
        <row r="39">
          <cell r="A39" t="str">
            <v>Vestiaire</v>
          </cell>
        </row>
        <row r="40">
          <cell r="A40" t="str">
            <v>?</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D37"/>
  <sheetViews>
    <sheetView showGridLines="0" view="pageBreakPreview" zoomScaleNormal="100" zoomScaleSheetLayoutView="100" workbookViewId="0">
      <selection activeCell="C2" sqref="C2"/>
    </sheetView>
  </sheetViews>
  <sheetFormatPr baseColWidth="10" defaultColWidth="155" defaultRowHeight="15.6"/>
  <cols>
    <col min="1" max="1" width="10.109375" style="161" customWidth="1"/>
    <col min="2" max="2" width="101.6640625" style="161" customWidth="1"/>
    <col min="3" max="3" width="72.109375" style="161" customWidth="1"/>
    <col min="4" max="4" width="18.33203125" style="161" customWidth="1"/>
    <col min="5" max="16384" width="155" style="161"/>
  </cols>
  <sheetData>
    <row r="1" spans="1:4" ht="25.95" customHeight="1">
      <c r="C1" s="162" t="s">
        <v>0</v>
      </c>
    </row>
    <row r="2" spans="1:4" ht="25.95" customHeight="1">
      <c r="B2" s="163"/>
      <c r="C2" s="12"/>
    </row>
    <row r="3" spans="1:4" ht="25.95" customHeight="1">
      <c r="B3" s="164"/>
    </row>
    <row r="4" spans="1:4">
      <c r="A4" s="457" t="s">
        <v>1</v>
      </c>
      <c r="B4" s="457"/>
      <c r="C4" s="457"/>
    </row>
    <row r="7" spans="1:4" ht="31.95" customHeight="1">
      <c r="B7" s="458" t="s">
        <v>453</v>
      </c>
      <c r="C7" s="458"/>
    </row>
    <row r="10" spans="1:4" ht="18">
      <c r="B10" s="165" t="s">
        <v>2</v>
      </c>
      <c r="C10" s="166"/>
      <c r="D10" s="167"/>
    </row>
    <row r="12" spans="1:4">
      <c r="B12" s="168" t="s">
        <v>3</v>
      </c>
    </row>
    <row r="13" spans="1:4">
      <c r="B13" s="161" t="s">
        <v>4</v>
      </c>
    </row>
    <row r="14" spans="1:4" ht="22.2" customHeight="1">
      <c r="B14" s="169"/>
    </row>
    <row r="15" spans="1:4" ht="42" customHeight="1">
      <c r="B15" s="461" t="s">
        <v>5</v>
      </c>
      <c r="C15" s="461"/>
      <c r="D15" s="461"/>
    </row>
    <row r="16" spans="1:4" ht="22.2" customHeight="1">
      <c r="B16" s="170"/>
    </row>
    <row r="17" spans="2:4" s="169" customFormat="1" ht="22.2" customHeight="1">
      <c r="B17" s="456" t="s">
        <v>6</v>
      </c>
      <c r="C17" s="456"/>
    </row>
    <row r="18" spans="2:4" s="169" customFormat="1" ht="25.2" customHeight="1">
      <c r="B18" s="459" t="s">
        <v>7</v>
      </c>
      <c r="C18" s="459"/>
    </row>
    <row r="19" spans="2:4" s="169" customFormat="1" ht="37.950000000000003" customHeight="1">
      <c r="B19" s="460" t="s">
        <v>440</v>
      </c>
      <c r="C19" s="460"/>
      <c r="D19" s="460"/>
    </row>
    <row r="20" spans="2:4" s="169" customFormat="1" ht="24.6" customHeight="1">
      <c r="B20" s="171" t="s">
        <v>8</v>
      </c>
      <c r="C20" s="161"/>
    </row>
    <row r="21" spans="2:4" s="169" customFormat="1" ht="16.95" customHeight="1">
      <c r="B21" s="455" t="s">
        <v>9</v>
      </c>
      <c r="C21" s="161"/>
    </row>
    <row r="22" spans="2:4" s="169" customFormat="1" ht="16.2" customHeight="1">
      <c r="B22" s="455"/>
      <c r="C22" s="161"/>
    </row>
    <row r="23" spans="2:4" s="169" customFormat="1" ht="22.2" customHeight="1">
      <c r="B23" s="172"/>
    </row>
    <row r="24" spans="2:4" s="169" customFormat="1" ht="22.2" customHeight="1">
      <c r="B24" s="456" t="s">
        <v>10</v>
      </c>
      <c r="C24" s="456"/>
    </row>
    <row r="25" spans="2:4" s="169" customFormat="1" ht="22.2" customHeight="1">
      <c r="B25" s="161" t="s">
        <v>11</v>
      </c>
      <c r="C25" s="161"/>
    </row>
    <row r="26" spans="2:4" s="169" customFormat="1" ht="22.2" customHeight="1">
      <c r="B26" s="161"/>
      <c r="C26" s="161"/>
    </row>
    <row r="27" spans="2:4" s="169" customFormat="1" ht="22.2" customHeight="1">
      <c r="B27" s="173" t="s">
        <v>441</v>
      </c>
      <c r="C27" s="174"/>
    </row>
    <row r="28" spans="2:4" s="169" customFormat="1" ht="22.2" customHeight="1">
      <c r="B28" s="175"/>
      <c r="C28" s="161"/>
    </row>
    <row r="29" spans="2:4" ht="22.2" customHeight="1">
      <c r="B29" s="176" t="s">
        <v>12</v>
      </c>
    </row>
    <row r="30" spans="2:4" ht="22.2" customHeight="1">
      <c r="B30" s="177" t="s">
        <v>13</v>
      </c>
    </row>
    <row r="31" spans="2:4" ht="22.2" customHeight="1">
      <c r="B31" s="178" t="s">
        <v>14</v>
      </c>
    </row>
    <row r="32" spans="2:4" ht="22.2" customHeight="1">
      <c r="B32" s="178" t="s">
        <v>15</v>
      </c>
    </row>
    <row r="33" spans="2:2" ht="22.2" customHeight="1">
      <c r="B33" s="178" t="s">
        <v>16</v>
      </c>
    </row>
    <row r="34" spans="2:2" ht="22.2" customHeight="1">
      <c r="B34" s="178" t="s">
        <v>17</v>
      </c>
    </row>
    <row r="36" spans="2:2">
      <c r="B36" s="178"/>
    </row>
    <row r="37" spans="2:2">
      <c r="B37" s="178"/>
    </row>
  </sheetData>
  <sheetProtection algorithmName="SHA-512" hashValue="H43HpVzykUiFsEUVcdI0p9Q6YyE7RL23q4wDTba/+ZPbL7KN80/Wh7XF6I6UKprUajWz1oW3KNGvy+9vEaFBGQ==" saltValue="AWUf8gpZIHGv05pIcm7RuQ==" spinCount="100000" sheet="1" selectLockedCells="1"/>
  <mergeCells count="8">
    <mergeCell ref="B21:B22"/>
    <mergeCell ref="B24:C24"/>
    <mergeCell ref="A4:C4"/>
    <mergeCell ref="B7:C7"/>
    <mergeCell ref="B17:C17"/>
    <mergeCell ref="B18:C18"/>
    <mergeCell ref="B19:D19"/>
    <mergeCell ref="B15:D15"/>
  </mergeCells>
  <pageMargins left="0.7" right="0.7" top="0.75" bottom="0.75" header="0.3" footer="0.3"/>
  <pageSetup paperSize="9" scale="2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tabColor theme="2"/>
  </sheetPr>
  <dimension ref="A1:G35"/>
  <sheetViews>
    <sheetView showGridLines="0" view="pageBreakPreview" topLeftCell="C1" zoomScale="89" zoomScaleNormal="100" zoomScaleSheetLayoutView="100" workbookViewId="0">
      <selection activeCell="D25" activeCellId="2" sqref="D5:G13 D15:G23 D25:G33"/>
    </sheetView>
  </sheetViews>
  <sheetFormatPr baseColWidth="10" defaultColWidth="11.44140625" defaultRowHeight="14.4"/>
  <cols>
    <col min="1" max="1" width="11.44140625" style="163"/>
    <col min="2" max="2" width="14.44140625" style="439" customWidth="1"/>
    <col min="3" max="3" width="83.88671875" style="163" customWidth="1"/>
    <col min="4" max="4" width="54.5546875" style="163" customWidth="1"/>
    <col min="5" max="5" width="31.88671875" style="163" customWidth="1"/>
    <col min="6" max="6" width="21.5546875" style="163" customWidth="1"/>
    <col min="7" max="7" width="32.44140625" style="163" customWidth="1"/>
    <col min="8" max="16384" width="11.44140625" style="163"/>
  </cols>
  <sheetData>
    <row r="1" spans="1:7" ht="57.6" customHeight="1">
      <c r="C1" s="184" t="s">
        <v>359</v>
      </c>
    </row>
    <row r="2" spans="1:7" ht="21" customHeight="1">
      <c r="A2" s="505" t="s">
        <v>360</v>
      </c>
      <c r="B2" s="505"/>
      <c r="C2" s="505"/>
      <c r="D2" s="505"/>
      <c r="E2" s="505"/>
      <c r="F2" s="504">
        <f>Instructions!C2</f>
        <v>0</v>
      </c>
      <c r="G2" s="504"/>
    </row>
    <row r="3" spans="1:7" ht="21" customHeight="1"/>
    <row r="4" spans="1:7" ht="33" customHeight="1">
      <c r="A4" s="440" t="s">
        <v>361</v>
      </c>
      <c r="B4" s="440" t="s">
        <v>362</v>
      </c>
      <c r="C4" s="440" t="s">
        <v>363</v>
      </c>
      <c r="D4" s="186" t="s">
        <v>364</v>
      </c>
      <c r="E4" s="186" t="s">
        <v>365</v>
      </c>
      <c r="F4" s="186" t="s">
        <v>366</v>
      </c>
      <c r="G4" s="186" t="s">
        <v>367</v>
      </c>
    </row>
    <row r="5" spans="1:7" ht="16.350000000000001" customHeight="1">
      <c r="A5" s="506" t="s">
        <v>438</v>
      </c>
      <c r="B5" s="441">
        <v>297</v>
      </c>
      <c r="C5" s="442" t="s">
        <v>368</v>
      </c>
      <c r="D5" s="5"/>
      <c r="E5" s="5"/>
      <c r="F5" s="13"/>
      <c r="G5" s="13"/>
    </row>
    <row r="6" spans="1:7" ht="15" customHeight="1">
      <c r="A6" s="507"/>
      <c r="B6" s="441">
        <v>2</v>
      </c>
      <c r="C6" s="442" t="s">
        <v>435</v>
      </c>
      <c r="D6" s="5"/>
      <c r="E6" s="5"/>
      <c r="F6" s="13"/>
      <c r="G6" s="13"/>
    </row>
    <row r="7" spans="1:7" ht="16.350000000000001" customHeight="1">
      <c r="A7" s="507"/>
      <c r="B7" s="441">
        <v>240</v>
      </c>
      <c r="C7" s="442" t="s">
        <v>369</v>
      </c>
      <c r="D7" s="5"/>
      <c r="E7" s="5"/>
      <c r="F7" s="13"/>
      <c r="G7" s="13"/>
    </row>
    <row r="8" spans="1:7" ht="15" customHeight="1">
      <c r="A8" s="507"/>
      <c r="B8" s="441">
        <v>0</v>
      </c>
      <c r="C8" s="442" t="s">
        <v>443</v>
      </c>
      <c r="D8" s="5"/>
      <c r="E8" s="5"/>
      <c r="F8" s="13"/>
      <c r="G8" s="13"/>
    </row>
    <row r="9" spans="1:7" ht="15" customHeight="1">
      <c r="A9" s="507"/>
      <c r="B9" s="441">
        <v>0</v>
      </c>
      <c r="C9" s="442" t="s">
        <v>445</v>
      </c>
      <c r="D9" s="5"/>
      <c r="E9" s="5"/>
      <c r="F9" s="13"/>
      <c r="G9" s="13"/>
    </row>
    <row r="10" spans="1:7" ht="15" customHeight="1">
      <c r="A10" s="507"/>
      <c r="B10" s="441">
        <v>297</v>
      </c>
      <c r="C10" s="442" t="s">
        <v>433</v>
      </c>
      <c r="D10" s="5"/>
      <c r="E10" s="5"/>
      <c r="F10" s="13"/>
      <c r="G10" s="13"/>
    </row>
    <row r="11" spans="1:7" ht="15" customHeight="1">
      <c r="A11" s="507"/>
      <c r="B11" s="441">
        <v>164</v>
      </c>
      <c r="C11" s="442" t="s">
        <v>434</v>
      </c>
      <c r="D11" s="5"/>
      <c r="E11" s="5"/>
      <c r="F11" s="13"/>
      <c r="G11" s="13"/>
    </row>
    <row r="12" spans="1:7" ht="15" customHeight="1">
      <c r="A12" s="507"/>
      <c r="B12" s="441">
        <v>172</v>
      </c>
      <c r="C12" s="442" t="s">
        <v>370</v>
      </c>
      <c r="D12" s="5"/>
      <c r="E12" s="5"/>
      <c r="F12" s="13"/>
      <c r="G12" s="13"/>
    </row>
    <row r="13" spans="1:7" ht="15" customHeight="1">
      <c r="A13" s="507"/>
      <c r="B13" s="441">
        <v>113</v>
      </c>
      <c r="C13" s="442" t="s">
        <v>371</v>
      </c>
      <c r="D13" s="5"/>
      <c r="E13" s="5"/>
      <c r="F13" s="13"/>
      <c r="G13" s="13"/>
    </row>
    <row r="14" spans="1:7" ht="15" customHeight="1">
      <c r="A14" s="507"/>
      <c r="B14" s="443"/>
      <c r="C14" s="444"/>
      <c r="D14" s="445"/>
      <c r="E14" s="445"/>
      <c r="F14" s="46"/>
      <c r="G14" s="46">
        <f>SUM(G5:G13)</f>
        <v>0</v>
      </c>
    </row>
    <row r="15" spans="1:7" ht="16.350000000000001" customHeight="1">
      <c r="A15" s="510" t="s">
        <v>247</v>
      </c>
      <c r="B15" s="441">
        <v>170</v>
      </c>
      <c r="C15" s="442" t="s">
        <v>368</v>
      </c>
      <c r="D15" s="5"/>
      <c r="E15" s="5"/>
      <c r="F15" s="13"/>
      <c r="G15" s="13"/>
    </row>
    <row r="16" spans="1:7" ht="15" customHeight="1">
      <c r="A16" s="511"/>
      <c r="B16" s="441">
        <v>105</v>
      </c>
      <c r="C16" s="442" t="s">
        <v>435</v>
      </c>
      <c r="D16" s="5"/>
      <c r="E16" s="5"/>
      <c r="F16" s="13"/>
      <c r="G16" s="13"/>
    </row>
    <row r="17" spans="1:7" ht="15" customHeight="1">
      <c r="A17" s="511"/>
      <c r="B17" s="441">
        <v>126</v>
      </c>
      <c r="C17" s="442" t="s">
        <v>369</v>
      </c>
      <c r="D17" s="5"/>
      <c r="E17" s="5"/>
      <c r="F17" s="13"/>
      <c r="G17" s="13"/>
    </row>
    <row r="18" spans="1:7" ht="15" customHeight="1">
      <c r="A18" s="511"/>
      <c r="B18" s="441">
        <v>0</v>
      </c>
      <c r="C18" s="442" t="s">
        <v>443</v>
      </c>
      <c r="D18" s="5"/>
      <c r="E18" s="5"/>
      <c r="F18" s="13"/>
      <c r="G18" s="13"/>
    </row>
    <row r="19" spans="1:7" ht="16.8" customHeight="1">
      <c r="A19" s="511"/>
      <c r="B19" s="441">
        <v>169</v>
      </c>
      <c r="C19" s="442" t="s">
        <v>444</v>
      </c>
      <c r="D19" s="5"/>
      <c r="E19" s="5"/>
      <c r="F19" s="13"/>
      <c r="G19" s="13"/>
    </row>
    <row r="20" spans="1:7" ht="15" customHeight="1">
      <c r="A20" s="511"/>
      <c r="B20" s="441">
        <v>170</v>
      </c>
      <c r="C20" s="442" t="s">
        <v>433</v>
      </c>
      <c r="D20" s="5"/>
      <c r="E20" s="5"/>
      <c r="F20" s="13"/>
      <c r="G20" s="13"/>
    </row>
    <row r="21" spans="1:7" ht="15" customHeight="1">
      <c r="A21" s="511"/>
      <c r="B21" s="441">
        <v>0</v>
      </c>
      <c r="C21" s="442" t="s">
        <v>434</v>
      </c>
      <c r="D21" s="5"/>
      <c r="E21" s="5"/>
      <c r="F21" s="13"/>
      <c r="G21" s="13"/>
    </row>
    <row r="22" spans="1:7" ht="15" customHeight="1">
      <c r="A22" s="511"/>
      <c r="B22" s="441">
        <v>85</v>
      </c>
      <c r="C22" s="442" t="s">
        <v>370</v>
      </c>
      <c r="D22" s="5"/>
      <c r="E22" s="5"/>
      <c r="F22" s="13"/>
      <c r="G22" s="13"/>
    </row>
    <row r="23" spans="1:7" ht="15" customHeight="1">
      <c r="A23" s="511"/>
      <c r="B23" s="441">
        <v>0</v>
      </c>
      <c r="C23" s="442" t="s">
        <v>371</v>
      </c>
      <c r="D23" s="5"/>
      <c r="E23" s="5"/>
      <c r="F23" s="13"/>
      <c r="G23" s="13"/>
    </row>
    <row r="24" spans="1:7" ht="15" customHeight="1">
      <c r="A24" s="511"/>
      <c r="B24" s="446"/>
      <c r="C24" s="447"/>
      <c r="D24" s="448"/>
      <c r="E24" s="448"/>
      <c r="F24" s="47"/>
      <c r="G24" s="47">
        <f>SUM(G15:G23)</f>
        <v>0</v>
      </c>
    </row>
    <row r="25" spans="1:7" ht="16.350000000000001" customHeight="1">
      <c r="A25" s="508" t="s">
        <v>437</v>
      </c>
      <c r="B25" s="441">
        <v>41</v>
      </c>
      <c r="C25" s="442" t="s">
        <v>368</v>
      </c>
      <c r="D25" s="5"/>
      <c r="E25" s="5"/>
      <c r="F25" s="13"/>
      <c r="G25" s="13"/>
    </row>
    <row r="26" spans="1:7" ht="15" customHeight="1">
      <c r="A26" s="509"/>
      <c r="B26" s="441">
        <v>20</v>
      </c>
      <c r="C26" s="442" t="s">
        <v>435</v>
      </c>
      <c r="D26" s="5"/>
      <c r="E26" s="5"/>
      <c r="F26" s="13"/>
      <c r="G26" s="13"/>
    </row>
    <row r="27" spans="1:7" ht="16.350000000000001" customHeight="1">
      <c r="A27" s="509"/>
      <c r="B27" s="441">
        <v>31</v>
      </c>
      <c r="C27" s="442" t="s">
        <v>369</v>
      </c>
      <c r="D27" s="5"/>
      <c r="E27" s="5"/>
      <c r="F27" s="13"/>
      <c r="G27" s="13"/>
    </row>
    <row r="28" spans="1:7" ht="16.350000000000001" customHeight="1">
      <c r="A28" s="509"/>
      <c r="B28" s="441">
        <v>0</v>
      </c>
      <c r="C28" s="442" t="s">
        <v>443</v>
      </c>
      <c r="D28" s="5"/>
      <c r="E28" s="5"/>
      <c r="F28" s="13"/>
      <c r="G28" s="13"/>
    </row>
    <row r="29" spans="1:7" ht="16.350000000000001" customHeight="1">
      <c r="A29" s="509"/>
      <c r="B29" s="441">
        <v>0</v>
      </c>
      <c r="C29" s="442" t="s">
        <v>444</v>
      </c>
      <c r="D29" s="5"/>
      <c r="E29" s="5"/>
      <c r="F29" s="13"/>
      <c r="G29" s="13"/>
    </row>
    <row r="30" spans="1:7" ht="15" customHeight="1">
      <c r="A30" s="509"/>
      <c r="B30" s="441">
        <v>41</v>
      </c>
      <c r="C30" s="442" t="s">
        <v>433</v>
      </c>
      <c r="D30" s="5"/>
      <c r="E30" s="5"/>
      <c r="F30" s="13"/>
      <c r="G30" s="13"/>
    </row>
    <row r="31" spans="1:7" ht="15" customHeight="1">
      <c r="A31" s="509"/>
      <c r="B31" s="441">
        <v>20</v>
      </c>
      <c r="C31" s="442" t="s">
        <v>434</v>
      </c>
      <c r="D31" s="5"/>
      <c r="E31" s="5"/>
      <c r="F31" s="13"/>
      <c r="G31" s="13"/>
    </row>
    <row r="32" spans="1:7" ht="15" customHeight="1">
      <c r="A32" s="509"/>
      <c r="B32" s="441">
        <v>27</v>
      </c>
      <c r="C32" s="442" t="s">
        <v>370</v>
      </c>
      <c r="D32" s="5"/>
      <c r="E32" s="5"/>
      <c r="F32" s="13"/>
      <c r="G32" s="13"/>
    </row>
    <row r="33" spans="1:7" ht="15" customHeight="1">
      <c r="A33" s="509"/>
      <c r="B33" s="441">
        <v>7</v>
      </c>
      <c r="C33" s="442" t="s">
        <v>371</v>
      </c>
      <c r="D33" s="5"/>
      <c r="E33" s="5"/>
      <c r="F33" s="13"/>
      <c r="G33" s="13"/>
    </row>
    <row r="34" spans="1:7" ht="15" customHeight="1">
      <c r="A34" s="509"/>
      <c r="B34" s="449"/>
      <c r="C34" s="450"/>
      <c r="D34" s="451"/>
      <c r="E34" s="451"/>
      <c r="F34" s="69"/>
      <c r="G34" s="69">
        <f>SUM(G25:G33)</f>
        <v>0</v>
      </c>
    </row>
    <row r="35" spans="1:7" ht="40.35" customHeight="1">
      <c r="A35" s="452"/>
      <c r="B35" s="453"/>
      <c r="C35" s="452"/>
      <c r="D35" s="452"/>
      <c r="E35" s="452"/>
      <c r="F35" s="440" t="s">
        <v>249</v>
      </c>
      <c r="G35" s="454">
        <f>G14+G34+G24</f>
        <v>0</v>
      </c>
    </row>
  </sheetData>
  <sheetProtection algorithmName="SHA-512" hashValue="JXr1NCCPa4z76UQY3M6y71qZ4Uh/lTUZSM6m1dN6zFrURs1CJjfr+pJjc23XoHbv08yhwuKqKu54VJ0ihAqmQg==" saltValue="qmr5a62KSpR88aH9fmGOHg==" spinCount="100000" sheet="1" selectLockedCells="1" sort="0" autoFilter="0"/>
  <mergeCells count="5">
    <mergeCell ref="F2:G2"/>
    <mergeCell ref="A2:E2"/>
    <mergeCell ref="A5:A14"/>
    <mergeCell ref="A25:A34"/>
    <mergeCell ref="A15:A24"/>
  </mergeCells>
  <conditionalFormatting sqref="D5:G9 D13:G13">
    <cfRule type="notContainsBlanks" dxfId="147" priority="13">
      <formula>LEN(TRIM(D5))&gt;0</formula>
    </cfRule>
  </conditionalFormatting>
  <conditionalFormatting sqref="D25:E33">
    <cfRule type="notContainsBlanks" dxfId="146" priority="12">
      <formula>LEN(TRIM(D25))&gt;0</formula>
    </cfRule>
  </conditionalFormatting>
  <conditionalFormatting sqref="F25:F33">
    <cfRule type="notContainsBlanks" dxfId="145" priority="8">
      <formula>LEN(TRIM(F25))&gt;0</formula>
    </cfRule>
  </conditionalFormatting>
  <conditionalFormatting sqref="G25:G33">
    <cfRule type="notContainsBlanks" dxfId="144" priority="7">
      <formula>LEN(TRIM(G25))&gt;0</formula>
    </cfRule>
  </conditionalFormatting>
  <conditionalFormatting sqref="D12:G12">
    <cfRule type="notContainsBlanks" dxfId="143" priority="6">
      <formula>LEN(TRIM(D12))&gt;0</formula>
    </cfRule>
  </conditionalFormatting>
  <conditionalFormatting sqref="D15:E23">
    <cfRule type="notContainsBlanks" dxfId="142" priority="5">
      <formula>LEN(TRIM(D15))&gt;0</formula>
    </cfRule>
  </conditionalFormatting>
  <conditionalFormatting sqref="F15:F23">
    <cfRule type="notContainsBlanks" dxfId="141" priority="4">
      <formula>LEN(TRIM(F15))&gt;0</formula>
    </cfRule>
  </conditionalFormatting>
  <conditionalFormatting sqref="G15:G23">
    <cfRule type="notContainsBlanks" dxfId="140" priority="3">
      <formula>LEN(TRIM(G15))&gt;0</formula>
    </cfRule>
  </conditionalFormatting>
  <conditionalFormatting sqref="D11:G11">
    <cfRule type="notContainsBlanks" dxfId="139" priority="2">
      <formula>LEN(TRIM(D11))&gt;0</formula>
    </cfRule>
  </conditionalFormatting>
  <conditionalFormatting sqref="D10:G10">
    <cfRule type="notContainsBlanks" dxfId="138" priority="1">
      <formula>LEN(TRIM(D10))&gt;0</formula>
    </cfRule>
  </conditionalFormatting>
  <pageMargins left="0.7" right="0.7" top="0.75" bottom="0.75" header="0.3" footer="0.3"/>
  <pageSetup paperSize="9" scale="32" orientation="portrait" horizontalDpi="4294967293"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tabColor theme="2"/>
  </sheetPr>
  <dimension ref="A1:M69"/>
  <sheetViews>
    <sheetView showGridLines="0" view="pageBreakPreview" topLeftCell="A3" zoomScale="79" zoomScaleNormal="61" workbookViewId="0">
      <selection activeCell="B6" sqref="B6"/>
    </sheetView>
  </sheetViews>
  <sheetFormatPr baseColWidth="10" defaultColWidth="11.44140625" defaultRowHeight="14.4"/>
  <cols>
    <col min="1" max="1" width="28.109375" style="1" customWidth="1"/>
    <col min="2" max="2" width="56.88671875" style="1" customWidth="1"/>
    <col min="3" max="3" width="15.5546875" style="25" customWidth="1"/>
    <col min="4" max="4" width="23.88671875" style="25" customWidth="1"/>
    <col min="5" max="5" width="26.5546875" style="25" customWidth="1"/>
    <col min="6" max="6" width="76.44140625" style="1" customWidth="1"/>
    <col min="7" max="7" width="15.5546875" style="25" customWidth="1"/>
    <col min="8" max="8" width="18" style="25" customWidth="1"/>
    <col min="9" max="9" width="52.44140625" style="1" customWidth="1"/>
    <col min="10" max="10" width="15" style="25" customWidth="1"/>
    <col min="11" max="11" width="22.109375" style="25" customWidth="1"/>
    <col min="12" max="12" width="42.5546875" style="25" customWidth="1"/>
    <col min="13" max="13" width="34.109375" style="25" customWidth="1"/>
    <col min="14" max="16384" width="11.44140625" style="1"/>
  </cols>
  <sheetData>
    <row r="1" spans="1:13" ht="71.400000000000006" customHeight="1"/>
    <row r="2" spans="1:13" ht="21">
      <c r="A2" s="512" t="s">
        <v>372</v>
      </c>
      <c r="B2" s="512"/>
      <c r="C2" s="512"/>
      <c r="D2" s="512"/>
      <c r="E2" s="512"/>
      <c r="F2" s="512"/>
      <c r="G2" s="512"/>
      <c r="H2" s="512"/>
      <c r="I2" s="512"/>
      <c r="J2" s="512"/>
      <c r="K2" s="513">
        <f>Instructions!C2</f>
        <v>0</v>
      </c>
      <c r="L2" s="513"/>
      <c r="M2" s="513"/>
    </row>
    <row r="4" spans="1:13" ht="25.35" customHeight="1"/>
    <row r="5" spans="1:13" ht="57" customHeight="1">
      <c r="A5" s="4" t="s">
        <v>373</v>
      </c>
      <c r="B5" s="4" t="s">
        <v>374</v>
      </c>
      <c r="C5" s="3" t="s">
        <v>375</v>
      </c>
      <c r="D5" s="3" t="s">
        <v>376</v>
      </c>
      <c r="E5" s="3" t="s">
        <v>377</v>
      </c>
      <c r="F5" s="4" t="s">
        <v>378</v>
      </c>
      <c r="G5" s="3" t="s">
        <v>379</v>
      </c>
      <c r="H5" s="3" t="s">
        <v>380</v>
      </c>
      <c r="I5" s="4" t="s">
        <v>381</v>
      </c>
      <c r="J5" s="4" t="s">
        <v>382</v>
      </c>
      <c r="K5" s="4" t="s">
        <v>383</v>
      </c>
      <c r="L5" s="4" t="s">
        <v>384</v>
      </c>
      <c r="M5" s="4" t="s">
        <v>385</v>
      </c>
    </row>
    <row r="6" spans="1:13" s="22" customFormat="1" ht="14.4" customHeight="1">
      <c r="A6" s="21"/>
      <c r="B6" s="16"/>
      <c r="C6" s="102"/>
      <c r="D6" s="102"/>
      <c r="E6" s="102"/>
      <c r="F6" s="5"/>
      <c r="G6" s="102"/>
      <c r="H6" s="102"/>
      <c r="I6" s="5"/>
      <c r="J6" s="102"/>
      <c r="K6" s="106"/>
      <c r="L6" s="102"/>
      <c r="M6" s="106"/>
    </row>
    <row r="7" spans="1:13" s="22" customFormat="1" ht="14.4" customHeight="1">
      <c r="A7" s="23"/>
      <c r="B7" s="16"/>
      <c r="C7" s="102"/>
      <c r="D7" s="102"/>
      <c r="E7" s="102"/>
      <c r="F7" s="5"/>
      <c r="G7" s="102"/>
      <c r="H7" s="102"/>
      <c r="I7" s="5"/>
      <c r="J7" s="102"/>
      <c r="K7" s="106"/>
      <c r="L7" s="102"/>
      <c r="M7" s="106"/>
    </row>
    <row r="8" spans="1:13" s="22" customFormat="1" ht="14.4" customHeight="1">
      <c r="A8" s="23"/>
      <c r="B8" s="16"/>
      <c r="C8" s="102"/>
      <c r="D8" s="102"/>
      <c r="E8" s="102"/>
      <c r="F8" s="5"/>
      <c r="G8" s="102"/>
      <c r="H8" s="102"/>
      <c r="I8" s="5"/>
      <c r="J8" s="102"/>
      <c r="K8" s="106"/>
      <c r="L8" s="102"/>
      <c r="M8" s="106"/>
    </row>
    <row r="9" spans="1:13" s="22" customFormat="1" ht="14.4" customHeight="1">
      <c r="A9" s="23"/>
      <c r="B9" s="16"/>
      <c r="C9" s="102"/>
      <c r="D9" s="102"/>
      <c r="E9" s="102"/>
      <c r="F9" s="5"/>
      <c r="G9" s="102"/>
      <c r="H9" s="102"/>
      <c r="I9" s="5"/>
      <c r="J9" s="102"/>
      <c r="K9" s="106"/>
      <c r="L9" s="102"/>
      <c r="M9" s="106"/>
    </row>
    <row r="10" spans="1:13" s="22" customFormat="1" ht="14.4" customHeight="1">
      <c r="A10" s="23"/>
      <c r="B10" s="16"/>
      <c r="C10" s="102"/>
      <c r="D10" s="102"/>
      <c r="E10" s="102"/>
      <c r="F10" s="5"/>
      <c r="G10" s="102"/>
      <c r="H10" s="102"/>
      <c r="I10" s="5"/>
      <c r="J10" s="102"/>
      <c r="K10" s="106"/>
      <c r="L10" s="102"/>
      <c r="M10" s="106"/>
    </row>
    <row r="11" spans="1:13" s="22" customFormat="1" ht="14.4" customHeight="1">
      <c r="A11" s="23"/>
      <c r="B11" s="16"/>
      <c r="C11" s="102"/>
      <c r="D11" s="102"/>
      <c r="E11" s="102"/>
      <c r="F11" s="5"/>
      <c r="G11" s="102"/>
      <c r="H11" s="102"/>
      <c r="I11" s="5"/>
      <c r="J11" s="102"/>
      <c r="K11" s="106"/>
      <c r="L11" s="102"/>
      <c r="M11" s="106"/>
    </row>
    <row r="12" spans="1:13" s="22" customFormat="1" ht="14.4" customHeight="1">
      <c r="A12" s="23"/>
      <c r="B12" s="16"/>
      <c r="C12" s="102"/>
      <c r="D12" s="102"/>
      <c r="E12" s="102"/>
      <c r="F12" s="5"/>
      <c r="G12" s="102"/>
      <c r="H12" s="102"/>
      <c r="I12" s="5"/>
      <c r="J12" s="102"/>
      <c r="K12" s="106"/>
      <c r="L12" s="102"/>
      <c r="M12" s="106"/>
    </row>
    <row r="13" spans="1:13" s="22" customFormat="1" ht="14.4" customHeight="1">
      <c r="A13" s="23"/>
      <c r="B13" s="16"/>
      <c r="C13" s="102"/>
      <c r="D13" s="102"/>
      <c r="E13" s="102"/>
      <c r="F13" s="5"/>
      <c r="G13" s="102"/>
      <c r="H13" s="102"/>
      <c r="I13" s="5"/>
      <c r="J13" s="102"/>
      <c r="K13" s="106"/>
      <c r="L13" s="102"/>
      <c r="M13" s="106"/>
    </row>
    <row r="14" spans="1:13" s="22" customFormat="1" ht="14.4" customHeight="1">
      <c r="A14" s="23"/>
      <c r="B14" s="16"/>
      <c r="C14" s="102"/>
      <c r="D14" s="102"/>
      <c r="E14" s="102"/>
      <c r="F14" s="5"/>
      <c r="G14" s="102"/>
      <c r="H14" s="102"/>
      <c r="I14" s="5"/>
      <c r="J14" s="102"/>
      <c r="K14" s="106"/>
      <c r="L14" s="102"/>
      <c r="M14" s="106"/>
    </row>
    <row r="15" spans="1:13" s="22" customFormat="1" ht="14.4" customHeight="1">
      <c r="A15" s="23"/>
      <c r="B15" s="16"/>
      <c r="C15" s="102"/>
      <c r="D15" s="102"/>
      <c r="E15" s="102"/>
      <c r="F15" s="5"/>
      <c r="G15" s="102"/>
      <c r="H15" s="102"/>
      <c r="I15" s="5"/>
      <c r="J15" s="102"/>
      <c r="K15" s="106"/>
      <c r="L15" s="102"/>
      <c r="M15" s="106"/>
    </row>
    <row r="16" spans="1:13" s="22" customFormat="1" ht="14.4" customHeight="1">
      <c r="A16" s="23"/>
      <c r="B16" s="16"/>
      <c r="C16" s="102"/>
      <c r="D16" s="102"/>
      <c r="E16" s="102"/>
      <c r="F16" s="5"/>
      <c r="G16" s="102"/>
      <c r="H16" s="102"/>
      <c r="I16" s="5"/>
      <c r="J16" s="102"/>
      <c r="K16" s="106"/>
      <c r="L16" s="102"/>
      <c r="M16" s="106"/>
    </row>
    <row r="17" spans="1:13" s="22" customFormat="1" ht="14.4" customHeight="1">
      <c r="A17" s="23"/>
      <c r="B17" s="16"/>
      <c r="C17" s="102"/>
      <c r="D17" s="102"/>
      <c r="E17" s="102"/>
      <c r="F17" s="5"/>
      <c r="G17" s="102"/>
      <c r="H17" s="102"/>
      <c r="I17" s="5"/>
      <c r="J17" s="102"/>
      <c r="K17" s="106"/>
      <c r="L17" s="102"/>
      <c r="M17" s="106"/>
    </row>
    <row r="18" spans="1:13" s="22" customFormat="1" ht="14.4" customHeight="1">
      <c r="A18" s="23"/>
      <c r="B18" s="16"/>
      <c r="C18" s="102"/>
      <c r="D18" s="102"/>
      <c r="E18" s="102"/>
      <c r="F18" s="5"/>
      <c r="G18" s="102"/>
      <c r="H18" s="102"/>
      <c r="I18" s="5"/>
      <c r="J18" s="102"/>
      <c r="K18" s="106"/>
      <c r="L18" s="102"/>
      <c r="M18" s="106"/>
    </row>
    <row r="19" spans="1:13" s="22" customFormat="1" ht="14.4" customHeight="1">
      <c r="A19" s="95" t="s">
        <v>246</v>
      </c>
      <c r="B19" s="16"/>
      <c r="C19" s="102"/>
      <c r="D19" s="102"/>
      <c r="E19" s="102"/>
      <c r="F19" s="5"/>
      <c r="G19" s="102"/>
      <c r="H19" s="102"/>
      <c r="I19" s="5"/>
      <c r="J19" s="102"/>
      <c r="K19" s="106"/>
      <c r="L19" s="102"/>
      <c r="M19" s="106"/>
    </row>
    <row r="20" spans="1:13" s="22" customFormat="1" ht="14.4" customHeight="1">
      <c r="A20" s="23"/>
      <c r="B20" s="16"/>
      <c r="C20" s="102"/>
      <c r="D20" s="102"/>
      <c r="E20" s="102"/>
      <c r="F20" s="5"/>
      <c r="G20" s="102"/>
      <c r="H20" s="102"/>
      <c r="I20" s="5"/>
      <c r="J20" s="102"/>
      <c r="K20" s="106"/>
      <c r="L20" s="102"/>
      <c r="M20" s="106"/>
    </row>
    <row r="21" spans="1:13" s="22" customFormat="1" ht="14.4" customHeight="1">
      <c r="A21" s="23"/>
      <c r="B21" s="16"/>
      <c r="C21" s="102"/>
      <c r="D21" s="102"/>
      <c r="E21" s="102"/>
      <c r="F21" s="5"/>
      <c r="G21" s="102"/>
      <c r="H21" s="102"/>
      <c r="I21" s="5"/>
      <c r="J21" s="102"/>
      <c r="K21" s="106"/>
      <c r="L21" s="102"/>
      <c r="M21" s="106"/>
    </row>
    <row r="22" spans="1:13" s="22" customFormat="1" ht="14.4" customHeight="1">
      <c r="A22" s="23"/>
      <c r="B22" s="16"/>
      <c r="C22" s="102"/>
      <c r="D22" s="102"/>
      <c r="E22" s="102"/>
      <c r="F22" s="5"/>
      <c r="G22" s="102"/>
      <c r="H22" s="102"/>
      <c r="I22" s="5"/>
      <c r="J22" s="102"/>
      <c r="K22" s="106"/>
      <c r="L22" s="102"/>
      <c r="M22" s="106"/>
    </row>
    <row r="23" spans="1:13" s="22" customFormat="1" ht="14.4" customHeight="1">
      <c r="A23" s="23"/>
      <c r="B23" s="16"/>
      <c r="C23" s="102"/>
      <c r="D23" s="102"/>
      <c r="E23" s="102"/>
      <c r="F23" s="5"/>
      <c r="G23" s="102"/>
      <c r="H23" s="102"/>
      <c r="I23" s="5"/>
      <c r="J23" s="102"/>
      <c r="K23" s="106"/>
      <c r="L23" s="102"/>
      <c r="M23" s="106"/>
    </row>
    <row r="24" spans="1:13" s="22" customFormat="1" ht="14.4" customHeight="1">
      <c r="A24" s="23"/>
      <c r="B24" s="16"/>
      <c r="C24" s="102"/>
      <c r="D24" s="102"/>
      <c r="E24" s="102"/>
      <c r="F24" s="5"/>
      <c r="G24" s="102"/>
      <c r="H24" s="102"/>
      <c r="I24" s="5"/>
      <c r="J24" s="102"/>
      <c r="K24" s="106"/>
      <c r="L24" s="102"/>
      <c r="M24" s="106"/>
    </row>
    <row r="25" spans="1:13" s="22" customFormat="1" ht="14.4" customHeight="1">
      <c r="A25" s="23"/>
      <c r="B25" s="16"/>
      <c r="C25" s="102"/>
      <c r="D25" s="102"/>
      <c r="E25" s="102"/>
      <c r="F25" s="5"/>
      <c r="G25" s="102"/>
      <c r="H25" s="102"/>
      <c r="I25" s="5"/>
      <c r="J25" s="102"/>
      <c r="K25" s="106"/>
      <c r="L25" s="102"/>
      <c r="M25" s="106"/>
    </row>
    <row r="26" spans="1:13" s="22" customFormat="1" ht="14.4" customHeight="1">
      <c r="A26" s="23"/>
      <c r="B26" s="16"/>
      <c r="C26" s="102"/>
      <c r="D26" s="102"/>
      <c r="E26" s="102"/>
      <c r="F26" s="5"/>
      <c r="G26" s="102"/>
      <c r="H26" s="102"/>
      <c r="I26" s="5"/>
      <c r="J26" s="102"/>
      <c r="K26" s="106"/>
      <c r="L26" s="102"/>
      <c r="M26" s="106"/>
    </row>
    <row r="27" spans="1:13" s="22" customFormat="1" ht="14.4" customHeight="1">
      <c r="A27" s="23"/>
      <c r="B27" s="16"/>
      <c r="C27" s="102"/>
      <c r="D27" s="102"/>
      <c r="E27" s="102"/>
      <c r="F27" s="5"/>
      <c r="G27" s="102"/>
      <c r="H27" s="102"/>
      <c r="I27" s="5"/>
      <c r="J27" s="102"/>
      <c r="K27" s="106"/>
      <c r="L27" s="102"/>
      <c r="M27" s="106"/>
    </row>
    <row r="28" spans="1:13" s="22" customFormat="1" ht="14.4" customHeight="1">
      <c r="A28" s="23"/>
      <c r="B28" s="16"/>
      <c r="C28" s="102"/>
      <c r="D28" s="102"/>
      <c r="E28" s="102"/>
      <c r="F28" s="5"/>
      <c r="G28" s="102"/>
      <c r="H28" s="102"/>
      <c r="I28" s="5"/>
      <c r="J28" s="102"/>
      <c r="K28" s="106"/>
      <c r="L28" s="102"/>
      <c r="M28" s="106"/>
    </row>
    <row r="29" spans="1:13" s="22" customFormat="1" ht="14.4" customHeight="1">
      <c r="A29" s="23"/>
      <c r="B29" s="16"/>
      <c r="C29" s="102"/>
      <c r="D29" s="102"/>
      <c r="E29" s="102"/>
      <c r="F29" s="5"/>
      <c r="G29" s="102"/>
      <c r="H29" s="102"/>
      <c r="I29" s="5"/>
      <c r="J29" s="102"/>
      <c r="K29" s="106"/>
      <c r="L29" s="102"/>
      <c r="M29" s="106"/>
    </row>
    <row r="30" spans="1:13" s="22" customFormat="1" ht="14.4" customHeight="1">
      <c r="A30" s="23"/>
      <c r="B30" s="16"/>
      <c r="C30" s="102"/>
      <c r="D30" s="102"/>
      <c r="E30" s="102"/>
      <c r="F30" s="5"/>
      <c r="G30" s="102"/>
      <c r="H30" s="102"/>
      <c r="I30" s="5"/>
      <c r="J30" s="102"/>
      <c r="K30" s="106"/>
      <c r="L30" s="102"/>
      <c r="M30" s="106"/>
    </row>
    <row r="31" spans="1:13" s="22" customFormat="1" ht="14.4" customHeight="1">
      <c r="A31" s="23"/>
      <c r="B31" s="16"/>
      <c r="C31" s="102"/>
      <c r="D31" s="102"/>
      <c r="E31" s="102"/>
      <c r="F31" s="5"/>
      <c r="G31" s="102"/>
      <c r="H31" s="102"/>
      <c r="I31" s="5"/>
      <c r="J31" s="102"/>
      <c r="K31" s="106"/>
      <c r="L31" s="102"/>
      <c r="M31" s="106"/>
    </row>
    <row r="32" spans="1:13" s="22" customFormat="1" ht="14.4" customHeight="1">
      <c r="A32" s="23"/>
      <c r="B32" s="16"/>
      <c r="C32" s="102"/>
      <c r="D32" s="102"/>
      <c r="E32" s="102"/>
      <c r="F32" s="5"/>
      <c r="G32" s="102"/>
      <c r="H32" s="102"/>
      <c r="I32" s="5"/>
      <c r="J32" s="102"/>
      <c r="K32" s="106"/>
      <c r="L32" s="102"/>
      <c r="M32" s="106"/>
    </row>
    <row r="33" spans="1:13" s="22" customFormat="1" ht="14.4" customHeight="1">
      <c r="A33" s="23"/>
      <c r="B33" s="16"/>
      <c r="C33" s="102"/>
      <c r="D33" s="102"/>
      <c r="E33" s="102"/>
      <c r="F33" s="5"/>
      <c r="G33" s="102"/>
      <c r="H33" s="102"/>
      <c r="I33" s="5"/>
      <c r="J33" s="102"/>
      <c r="K33" s="106"/>
      <c r="L33" s="102"/>
      <c r="M33" s="106"/>
    </row>
    <row r="34" spans="1:13" ht="14.4" customHeight="1">
      <c r="A34" s="20"/>
      <c r="B34" s="19"/>
      <c r="C34" s="103"/>
      <c r="D34" s="103"/>
      <c r="E34" s="103"/>
      <c r="F34" s="14"/>
      <c r="G34" s="103"/>
      <c r="H34" s="103"/>
      <c r="I34" s="14"/>
      <c r="J34" s="103"/>
      <c r="K34" s="103"/>
      <c r="L34" s="103"/>
      <c r="M34" s="107">
        <f>SUM(M6:M33)</f>
        <v>0</v>
      </c>
    </row>
    <row r="35" spans="1:13" s="22" customFormat="1" ht="21" customHeight="1">
      <c r="A35" s="24"/>
      <c r="B35" s="16"/>
      <c r="C35" s="102"/>
      <c r="D35" s="102"/>
      <c r="E35" s="102"/>
      <c r="F35" s="5"/>
      <c r="G35" s="102"/>
      <c r="H35" s="102"/>
      <c r="I35" s="5"/>
      <c r="J35" s="102"/>
      <c r="K35" s="106"/>
      <c r="L35" s="102"/>
      <c r="M35" s="106"/>
    </row>
    <row r="36" spans="1:13" s="22" customFormat="1" ht="21" customHeight="1">
      <c r="A36" s="24"/>
      <c r="B36" s="16"/>
      <c r="C36" s="102"/>
      <c r="D36" s="102"/>
      <c r="E36" s="102"/>
      <c r="F36" s="5"/>
      <c r="G36" s="102"/>
      <c r="H36" s="102"/>
      <c r="I36" s="5"/>
      <c r="J36" s="102"/>
      <c r="K36" s="106"/>
      <c r="L36" s="102"/>
      <c r="M36" s="106"/>
    </row>
    <row r="37" spans="1:13" s="22" customFormat="1" ht="21" customHeight="1">
      <c r="A37" s="24"/>
      <c r="B37" s="16"/>
      <c r="C37" s="102"/>
      <c r="D37" s="102"/>
      <c r="E37" s="102"/>
      <c r="F37" s="5"/>
      <c r="G37" s="102"/>
      <c r="H37" s="102"/>
      <c r="I37" s="5"/>
      <c r="J37" s="102"/>
      <c r="K37" s="106"/>
      <c r="L37" s="102"/>
      <c r="M37" s="106"/>
    </row>
    <row r="38" spans="1:13" s="22" customFormat="1" ht="21" customHeight="1">
      <c r="A38" s="24"/>
      <c r="B38" s="16"/>
      <c r="C38" s="102"/>
      <c r="D38" s="102"/>
      <c r="E38" s="102"/>
      <c r="F38" s="5"/>
      <c r="G38" s="102"/>
      <c r="H38" s="102"/>
      <c r="I38" s="5"/>
      <c r="J38" s="102"/>
      <c r="K38" s="106"/>
      <c r="L38" s="102"/>
      <c r="M38" s="106"/>
    </row>
    <row r="39" spans="1:13" s="22" customFormat="1" ht="21" customHeight="1">
      <c r="A39" s="24" t="s">
        <v>247</v>
      </c>
      <c r="B39" s="16"/>
      <c r="C39" s="102"/>
      <c r="D39" s="102"/>
      <c r="E39" s="102"/>
      <c r="F39" s="5"/>
      <c r="G39" s="102"/>
      <c r="H39" s="102"/>
      <c r="I39" s="5"/>
      <c r="J39" s="102"/>
      <c r="K39" s="106"/>
      <c r="L39" s="102"/>
      <c r="M39" s="106"/>
    </row>
    <row r="40" spans="1:13" s="22" customFormat="1" ht="21" customHeight="1">
      <c r="A40" s="24"/>
      <c r="B40" s="16"/>
      <c r="C40" s="102"/>
      <c r="D40" s="102"/>
      <c r="E40" s="102"/>
      <c r="F40" s="5"/>
      <c r="G40" s="102"/>
      <c r="H40" s="102"/>
      <c r="I40" s="5"/>
      <c r="J40" s="102"/>
      <c r="K40" s="106"/>
      <c r="L40" s="102"/>
      <c r="M40" s="106"/>
    </row>
    <row r="41" spans="1:13" s="22" customFormat="1" ht="18" customHeight="1">
      <c r="A41" s="24"/>
      <c r="B41" s="16"/>
      <c r="C41" s="102"/>
      <c r="D41" s="102"/>
      <c r="E41" s="102"/>
      <c r="F41" s="5"/>
      <c r="G41" s="102"/>
      <c r="H41" s="102"/>
      <c r="I41" s="5"/>
      <c r="J41" s="102"/>
      <c r="K41" s="106"/>
      <c r="L41" s="102"/>
      <c r="M41" s="106"/>
    </row>
    <row r="42" spans="1:13" s="22" customFormat="1" ht="18" customHeight="1">
      <c r="A42" s="24"/>
      <c r="B42" s="16"/>
      <c r="C42" s="102"/>
      <c r="D42" s="102"/>
      <c r="E42" s="102"/>
      <c r="F42" s="5"/>
      <c r="G42" s="102"/>
      <c r="H42" s="102"/>
      <c r="I42" s="5"/>
      <c r="J42" s="102"/>
      <c r="K42" s="106"/>
      <c r="L42" s="102"/>
      <c r="M42" s="106"/>
    </row>
    <row r="43" spans="1:13" s="22" customFormat="1" ht="22.35" customHeight="1">
      <c r="A43" s="24"/>
      <c r="B43" s="16"/>
      <c r="C43" s="102"/>
      <c r="D43" s="102"/>
      <c r="E43" s="102"/>
      <c r="F43" s="5"/>
      <c r="G43" s="102"/>
      <c r="H43" s="102"/>
      <c r="I43" s="5"/>
      <c r="J43" s="102"/>
      <c r="K43" s="106"/>
      <c r="L43" s="102"/>
      <c r="M43" s="106"/>
    </row>
    <row r="44" spans="1:13" ht="17.100000000000001" customHeight="1">
      <c r="A44" s="18"/>
      <c r="B44" s="17"/>
      <c r="C44" s="104"/>
      <c r="D44" s="104"/>
      <c r="E44" s="104"/>
      <c r="F44" s="8"/>
      <c r="G44" s="104"/>
      <c r="H44" s="104"/>
      <c r="I44" s="8"/>
      <c r="J44" s="104"/>
      <c r="K44" s="104"/>
      <c r="L44" s="104"/>
      <c r="M44" s="108">
        <f>SUM(M35:M43)</f>
        <v>0</v>
      </c>
    </row>
    <row r="45" spans="1:13" s="22" customFormat="1" ht="21" customHeight="1">
      <c r="A45" s="70"/>
      <c r="B45" s="16"/>
      <c r="C45" s="102"/>
      <c r="D45" s="102"/>
      <c r="E45" s="102"/>
      <c r="F45" s="5"/>
      <c r="G45" s="102"/>
      <c r="H45" s="102"/>
      <c r="I45" s="5"/>
      <c r="J45" s="102"/>
      <c r="K45" s="106"/>
      <c r="L45" s="102"/>
      <c r="M45" s="106"/>
    </row>
    <row r="46" spans="1:13" s="22" customFormat="1" ht="21" customHeight="1">
      <c r="A46" s="70"/>
      <c r="B46" s="16"/>
      <c r="C46" s="102"/>
      <c r="D46" s="102"/>
      <c r="E46" s="102"/>
      <c r="F46" s="5"/>
      <c r="G46" s="102"/>
      <c r="H46" s="102"/>
      <c r="I46" s="5"/>
      <c r="J46" s="102"/>
      <c r="K46" s="106"/>
      <c r="L46" s="102"/>
      <c r="M46" s="106"/>
    </row>
    <row r="47" spans="1:13" s="22" customFormat="1" ht="21" customHeight="1">
      <c r="A47" s="70"/>
      <c r="B47" s="16"/>
      <c r="C47" s="102"/>
      <c r="D47" s="102"/>
      <c r="E47" s="102"/>
      <c r="F47" s="5"/>
      <c r="G47" s="102"/>
      <c r="H47" s="102"/>
      <c r="I47" s="5"/>
      <c r="J47" s="102"/>
      <c r="K47" s="106"/>
      <c r="L47" s="102"/>
      <c r="M47" s="106"/>
    </row>
    <row r="48" spans="1:13" s="22" customFormat="1" ht="21" customHeight="1">
      <c r="A48" s="70"/>
      <c r="B48" s="16"/>
      <c r="C48" s="102"/>
      <c r="D48" s="102"/>
      <c r="E48" s="102"/>
      <c r="F48" s="5"/>
      <c r="G48" s="102"/>
      <c r="H48" s="102"/>
      <c r="I48" s="5"/>
      <c r="J48" s="102"/>
      <c r="K48" s="106"/>
      <c r="L48" s="102"/>
      <c r="M48" s="106"/>
    </row>
    <row r="49" spans="1:13" s="22" customFormat="1" ht="21" customHeight="1">
      <c r="A49" s="70" t="s">
        <v>248</v>
      </c>
      <c r="B49" s="16"/>
      <c r="C49" s="102"/>
      <c r="D49" s="102"/>
      <c r="E49" s="102"/>
      <c r="F49" s="5"/>
      <c r="G49" s="102"/>
      <c r="H49" s="102"/>
      <c r="I49" s="5"/>
      <c r="J49" s="102"/>
      <c r="K49" s="106"/>
      <c r="L49" s="102"/>
      <c r="M49" s="106"/>
    </row>
    <row r="50" spans="1:13" s="22" customFormat="1" ht="21" customHeight="1">
      <c r="A50" s="70"/>
      <c r="B50" s="16"/>
      <c r="C50" s="102"/>
      <c r="D50" s="102"/>
      <c r="E50" s="102"/>
      <c r="F50" s="5"/>
      <c r="G50" s="102"/>
      <c r="H50" s="102"/>
      <c r="I50" s="5"/>
      <c r="J50" s="102"/>
      <c r="K50" s="106"/>
      <c r="L50" s="102"/>
      <c r="M50" s="106"/>
    </row>
    <row r="51" spans="1:13" s="22" customFormat="1" ht="18" customHeight="1">
      <c r="A51" s="70"/>
      <c r="B51" s="16"/>
      <c r="C51" s="102"/>
      <c r="D51" s="102"/>
      <c r="E51" s="102"/>
      <c r="F51" s="5"/>
      <c r="G51" s="102"/>
      <c r="H51" s="102"/>
      <c r="I51" s="5"/>
      <c r="J51" s="102"/>
      <c r="K51" s="106"/>
      <c r="L51" s="102"/>
      <c r="M51" s="106"/>
    </row>
    <row r="52" spans="1:13" s="22" customFormat="1" ht="18" customHeight="1">
      <c r="A52" s="70"/>
      <c r="B52" s="16"/>
      <c r="C52" s="102"/>
      <c r="D52" s="102"/>
      <c r="E52" s="102"/>
      <c r="F52" s="5"/>
      <c r="G52" s="102"/>
      <c r="H52" s="102"/>
      <c r="I52" s="5"/>
      <c r="J52" s="102"/>
      <c r="K52" s="106"/>
      <c r="L52" s="102"/>
      <c r="M52" s="106"/>
    </row>
    <row r="53" spans="1:13" s="22" customFormat="1" ht="22.35" customHeight="1">
      <c r="A53" s="70"/>
      <c r="B53" s="16"/>
      <c r="C53" s="102"/>
      <c r="D53" s="102"/>
      <c r="E53" s="102"/>
      <c r="F53" s="5"/>
      <c r="G53" s="102"/>
      <c r="H53" s="102"/>
      <c r="I53" s="5"/>
      <c r="J53" s="102"/>
      <c r="K53" s="106"/>
      <c r="L53" s="102"/>
      <c r="M53" s="106"/>
    </row>
    <row r="54" spans="1:13" ht="17.100000000000001" customHeight="1">
      <c r="A54" s="71"/>
      <c r="B54" s="72"/>
      <c r="C54" s="105"/>
      <c r="D54" s="105"/>
      <c r="E54" s="105"/>
      <c r="F54" s="73"/>
      <c r="G54" s="105"/>
      <c r="H54" s="105"/>
      <c r="I54" s="73"/>
      <c r="J54" s="105"/>
      <c r="K54" s="105"/>
      <c r="L54" s="105"/>
      <c r="M54" s="109">
        <f>SUM(M45:M53)</f>
        <v>0</v>
      </c>
    </row>
    <row r="55" spans="1:13">
      <c r="M55" s="110"/>
    </row>
    <row r="56" spans="1:13" ht="47.1" customHeight="1">
      <c r="L56" s="2" t="s">
        <v>249</v>
      </c>
      <c r="M56" s="111">
        <f>M34+M54+M44</f>
        <v>0</v>
      </c>
    </row>
    <row r="60" spans="1:13">
      <c r="A60" s="1" t="s">
        <v>386</v>
      </c>
    </row>
    <row r="61" spans="1:13">
      <c r="A61" s="1" t="s">
        <v>387</v>
      </c>
    </row>
    <row r="63" spans="1:13">
      <c r="A63" s="1" t="s">
        <v>388</v>
      </c>
    </row>
    <row r="64" spans="1:13">
      <c r="A64" s="1" t="s">
        <v>389</v>
      </c>
    </row>
    <row r="67" spans="1:1">
      <c r="A67" s="1" t="s">
        <v>390</v>
      </c>
    </row>
    <row r="68" spans="1:1">
      <c r="A68" s="1" t="s">
        <v>256</v>
      </c>
    </row>
    <row r="69" spans="1:1">
      <c r="A69" s="1" t="s">
        <v>391</v>
      </c>
    </row>
  </sheetData>
  <sheetProtection insertRows="0" selectLockedCells="1" sort="0"/>
  <mergeCells count="2">
    <mergeCell ref="A2:J2"/>
    <mergeCell ref="K2:M2"/>
  </mergeCells>
  <conditionalFormatting sqref="M6">
    <cfRule type="notContainsBlanks" dxfId="137" priority="32">
      <formula>LEN(TRIM(M6))&gt;0</formula>
    </cfRule>
  </conditionalFormatting>
  <conditionalFormatting sqref="J6">
    <cfRule type="notContainsBlanks" dxfId="136" priority="30">
      <formula>LEN(TRIM(J6))&gt;0</formula>
    </cfRule>
  </conditionalFormatting>
  <conditionalFormatting sqref="K6">
    <cfRule type="notContainsBlanks" dxfId="135" priority="28">
      <formula>LEN(TRIM(K6))&gt;0</formula>
    </cfRule>
  </conditionalFormatting>
  <conditionalFormatting sqref="L6">
    <cfRule type="notContainsBlanks" dxfId="134" priority="25">
      <formula>LEN(TRIM(L6))&gt;0</formula>
    </cfRule>
  </conditionalFormatting>
  <conditionalFormatting sqref="H6">
    <cfRule type="notContainsBlanks" dxfId="133" priority="23">
      <formula>LEN(TRIM(H6))&gt;0</formula>
    </cfRule>
  </conditionalFormatting>
  <conditionalFormatting sqref="B6:G6">
    <cfRule type="notContainsBlanks" dxfId="132" priority="22">
      <formula>LEN(TRIM(B6))&gt;0</formula>
    </cfRule>
  </conditionalFormatting>
  <conditionalFormatting sqref="M7:M33">
    <cfRule type="notContainsBlanks" dxfId="131" priority="21">
      <formula>LEN(TRIM(M7))&gt;0</formula>
    </cfRule>
  </conditionalFormatting>
  <conditionalFormatting sqref="J7:J33">
    <cfRule type="notContainsBlanks" dxfId="130" priority="20">
      <formula>LEN(TRIM(J7))&gt;0</formula>
    </cfRule>
  </conditionalFormatting>
  <conditionalFormatting sqref="K7:K33">
    <cfRule type="notContainsBlanks" dxfId="129" priority="19">
      <formula>LEN(TRIM(K7))&gt;0</formula>
    </cfRule>
  </conditionalFormatting>
  <conditionalFormatting sqref="L7:L33">
    <cfRule type="notContainsBlanks" dxfId="128" priority="18">
      <formula>LEN(TRIM(L7))&gt;0</formula>
    </cfRule>
  </conditionalFormatting>
  <conditionalFormatting sqref="H7:H33">
    <cfRule type="notContainsBlanks" dxfId="127" priority="17">
      <formula>LEN(TRIM(H7))&gt;0</formula>
    </cfRule>
  </conditionalFormatting>
  <conditionalFormatting sqref="B7:G33">
    <cfRule type="notContainsBlanks" dxfId="126" priority="16">
      <formula>LEN(TRIM(B7))&gt;0</formula>
    </cfRule>
  </conditionalFormatting>
  <conditionalFormatting sqref="M45:M53">
    <cfRule type="notContainsBlanks" dxfId="125" priority="15">
      <formula>LEN(TRIM(M45))&gt;0</formula>
    </cfRule>
  </conditionalFormatting>
  <conditionalFormatting sqref="J45:J53">
    <cfRule type="notContainsBlanks" dxfId="124" priority="14">
      <formula>LEN(TRIM(J45))&gt;0</formula>
    </cfRule>
  </conditionalFormatting>
  <conditionalFormatting sqref="K45:K53">
    <cfRule type="notContainsBlanks" dxfId="123" priority="13">
      <formula>LEN(TRIM(K45))&gt;0</formula>
    </cfRule>
  </conditionalFormatting>
  <conditionalFormatting sqref="L45:L53">
    <cfRule type="notContainsBlanks" dxfId="122" priority="12">
      <formula>LEN(TRIM(L45))&gt;0</formula>
    </cfRule>
  </conditionalFormatting>
  <conditionalFormatting sqref="H45:H53">
    <cfRule type="notContainsBlanks" dxfId="121" priority="11">
      <formula>LEN(TRIM(H45))&gt;0</formula>
    </cfRule>
  </conditionalFormatting>
  <conditionalFormatting sqref="B45:G53">
    <cfRule type="notContainsBlanks" dxfId="120" priority="10">
      <formula>LEN(TRIM(B45))&gt;0</formula>
    </cfRule>
  </conditionalFormatting>
  <conditionalFormatting sqref="I6:I33">
    <cfRule type="notContainsBlanks" dxfId="119" priority="9">
      <formula>LEN(TRIM(I6))&gt;0</formula>
    </cfRule>
  </conditionalFormatting>
  <conditionalFormatting sqref="I45:I53">
    <cfRule type="notContainsBlanks" dxfId="118" priority="8">
      <formula>LEN(TRIM(I45))&gt;0</formula>
    </cfRule>
  </conditionalFormatting>
  <conditionalFormatting sqref="M35:M43">
    <cfRule type="notContainsBlanks" dxfId="117" priority="7">
      <formula>LEN(TRIM(M35))&gt;0</formula>
    </cfRule>
  </conditionalFormatting>
  <conditionalFormatting sqref="J35:J43">
    <cfRule type="notContainsBlanks" dxfId="116" priority="6">
      <formula>LEN(TRIM(J35))&gt;0</formula>
    </cfRule>
  </conditionalFormatting>
  <conditionalFormatting sqref="K35:K43">
    <cfRule type="notContainsBlanks" dxfId="115" priority="5">
      <formula>LEN(TRIM(K35))&gt;0</formula>
    </cfRule>
  </conditionalFormatting>
  <conditionalFormatting sqref="L35:L43">
    <cfRule type="notContainsBlanks" dxfId="114" priority="4">
      <formula>LEN(TRIM(L35))&gt;0</formula>
    </cfRule>
  </conditionalFormatting>
  <conditionalFormatting sqref="H35:H43">
    <cfRule type="notContainsBlanks" dxfId="113" priority="3">
      <formula>LEN(TRIM(H35))&gt;0</formula>
    </cfRule>
  </conditionalFormatting>
  <conditionalFormatting sqref="B35:G43">
    <cfRule type="notContainsBlanks" dxfId="112" priority="2">
      <formula>LEN(TRIM(B35))&gt;0</formula>
    </cfRule>
  </conditionalFormatting>
  <conditionalFormatting sqref="I35:I43">
    <cfRule type="notContainsBlanks" dxfId="111" priority="1">
      <formula>LEN(TRIM(I35))&gt;0</formula>
    </cfRule>
  </conditionalFormatting>
  <dataValidations count="3">
    <dataValidation type="list" allowBlank="1" showInputMessage="1" showErrorMessage="1" sqref="H45:H53 C35:C43 E35:E43 H35:H43 H6:H33 E6:E33 C6:C33 C45:C53 E45:E53" xr:uid="{00000000-0002-0000-0A00-000000000000}">
      <formula1>$A$60:$A$61</formula1>
    </dataValidation>
    <dataValidation type="list" allowBlank="1" showInputMessage="1" showErrorMessage="1" sqref="G45:G53 G35:G43 G6:G33" xr:uid="{00000000-0002-0000-0A00-000001000000}">
      <formula1>$A$63:$A$64</formula1>
    </dataValidation>
    <dataValidation type="list" allowBlank="1" showInputMessage="1" showErrorMessage="1" sqref="D6:D33 D35:D43 D45:D53" xr:uid="{00000000-0002-0000-0A00-000002000000}">
      <formula1>$A$67:$A$69</formula1>
    </dataValidation>
  </dataValidations>
  <pageMargins left="0.7" right="0.7" top="0.75" bottom="0.75" header="0.3" footer="0.3"/>
  <pageSetup paperSize="9" scale="20" orientation="portrait" horizontalDpi="4294967293"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dimension ref="A1:G52"/>
  <sheetViews>
    <sheetView showGridLines="0" view="pageBreakPreview" topLeftCell="A19" zoomScale="80" zoomScaleNormal="100" zoomScaleSheetLayoutView="80" workbookViewId="0">
      <selection activeCell="G52" sqref="G52"/>
    </sheetView>
  </sheetViews>
  <sheetFormatPr baseColWidth="10" defaultColWidth="11.44140625" defaultRowHeight="14.4"/>
  <cols>
    <col min="1" max="1" width="28.109375" style="22" customWidth="1"/>
    <col min="2" max="2" width="48" style="22" customWidth="1"/>
    <col min="3" max="3" width="42.5546875" style="22" customWidth="1"/>
    <col min="4" max="4" width="12.109375" style="22" customWidth="1"/>
    <col min="5" max="5" width="21.88671875" style="22" customWidth="1"/>
    <col min="6" max="6" width="42.5546875" style="22" customWidth="1"/>
    <col min="7" max="7" width="23.5546875" style="22" customWidth="1"/>
    <col min="8" max="16384" width="11.44140625" style="22"/>
  </cols>
  <sheetData>
    <row r="1" spans="1:7" ht="59.4" customHeight="1"/>
    <row r="2" spans="1:7" ht="21">
      <c r="A2" s="514" t="s">
        <v>392</v>
      </c>
      <c r="B2" s="514"/>
      <c r="C2" s="514"/>
      <c r="D2" s="514"/>
      <c r="E2" s="514"/>
      <c r="F2" s="513">
        <f>Instructions!C2</f>
        <v>0</v>
      </c>
      <c r="G2" s="513"/>
    </row>
    <row r="3" spans="1:7" ht="25.35" customHeight="1">
      <c r="A3" s="48" t="s">
        <v>393</v>
      </c>
    </row>
    <row r="4" spans="1:7" ht="19.350000000000001" customHeight="1">
      <c r="A4" s="49" t="s">
        <v>373</v>
      </c>
      <c r="B4" s="49" t="s">
        <v>394</v>
      </c>
      <c r="C4" s="49" t="s">
        <v>395</v>
      </c>
      <c r="D4" s="49" t="s">
        <v>382</v>
      </c>
      <c r="E4" s="49" t="s">
        <v>383</v>
      </c>
      <c r="F4" s="49" t="s">
        <v>384</v>
      </c>
      <c r="G4" s="49" t="s">
        <v>385</v>
      </c>
    </row>
    <row r="5" spans="1:7" ht="15" customHeight="1">
      <c r="A5" s="55"/>
      <c r="B5" s="16"/>
      <c r="C5" s="5"/>
      <c r="D5" s="5"/>
      <c r="E5" s="13"/>
      <c r="F5" s="5"/>
      <c r="G5" s="13"/>
    </row>
    <row r="6" spans="1:7" ht="15" customHeight="1">
      <c r="A6" s="56"/>
      <c r="B6" s="16"/>
      <c r="C6" s="5"/>
      <c r="D6" s="5"/>
      <c r="E6" s="13"/>
      <c r="F6" s="5"/>
      <c r="G6" s="13"/>
    </row>
    <row r="7" spans="1:7" ht="16.2" customHeight="1">
      <c r="A7" s="56"/>
      <c r="B7" s="16"/>
      <c r="C7" s="5"/>
      <c r="D7" s="5"/>
      <c r="E7" s="13"/>
      <c r="F7" s="5"/>
      <c r="G7" s="13"/>
    </row>
    <row r="8" spans="1:7">
      <c r="A8" s="56"/>
      <c r="B8" s="16"/>
      <c r="C8" s="5"/>
      <c r="D8" s="5"/>
      <c r="E8" s="13"/>
      <c r="F8" s="5"/>
      <c r="G8" s="13"/>
    </row>
    <row r="9" spans="1:7" ht="16.350000000000001" customHeight="1">
      <c r="A9" s="56"/>
      <c r="B9" s="16"/>
      <c r="C9" s="5"/>
      <c r="D9" s="5"/>
      <c r="E9" s="13"/>
      <c r="F9" s="5"/>
      <c r="G9" s="13"/>
    </row>
    <row r="10" spans="1:7" ht="16.350000000000001" customHeight="1">
      <c r="A10" s="56"/>
      <c r="B10" s="16"/>
      <c r="C10" s="5"/>
      <c r="D10" s="5"/>
      <c r="E10" s="13"/>
      <c r="F10" s="5"/>
      <c r="G10" s="13"/>
    </row>
    <row r="11" spans="1:7">
      <c r="A11" s="56"/>
      <c r="B11" s="16"/>
      <c r="C11" s="5"/>
      <c r="D11" s="5"/>
      <c r="E11" s="13"/>
      <c r="F11" s="5"/>
      <c r="G11" s="13"/>
    </row>
    <row r="12" spans="1:7" ht="16.350000000000001" customHeight="1">
      <c r="A12" s="96" t="s">
        <v>246</v>
      </c>
      <c r="B12" s="16"/>
      <c r="C12" s="5"/>
      <c r="D12" s="5"/>
      <c r="E12" s="13"/>
      <c r="F12" s="5"/>
      <c r="G12" s="13"/>
    </row>
    <row r="13" spans="1:7">
      <c r="A13" s="56"/>
      <c r="B13" s="16"/>
      <c r="C13" s="5"/>
      <c r="D13" s="5"/>
      <c r="E13" s="13"/>
      <c r="F13" s="5"/>
      <c r="G13" s="13"/>
    </row>
    <row r="14" spans="1:7" ht="16.350000000000001" customHeight="1">
      <c r="A14" s="56"/>
      <c r="B14" s="16"/>
      <c r="C14" s="5"/>
      <c r="D14" s="5"/>
      <c r="E14" s="13"/>
      <c r="F14" s="5"/>
      <c r="G14" s="13"/>
    </row>
    <row r="15" spans="1:7" ht="16.350000000000001" customHeight="1">
      <c r="A15" s="56"/>
      <c r="B15" s="16"/>
      <c r="C15" s="5"/>
      <c r="D15" s="5"/>
      <c r="E15" s="13"/>
      <c r="F15" s="5"/>
      <c r="G15" s="13"/>
    </row>
    <row r="16" spans="1:7">
      <c r="A16" s="56"/>
      <c r="B16" s="16"/>
      <c r="C16" s="5"/>
      <c r="D16" s="5"/>
      <c r="E16" s="13"/>
      <c r="F16" s="5"/>
      <c r="G16" s="13"/>
    </row>
    <row r="17" spans="1:7" ht="16.350000000000001" customHeight="1">
      <c r="A17" s="56"/>
      <c r="B17" s="16"/>
      <c r="C17" s="5"/>
      <c r="D17" s="5"/>
      <c r="E17" s="13"/>
      <c r="F17" s="5"/>
      <c r="G17" s="13"/>
    </row>
    <row r="18" spans="1:7">
      <c r="A18" s="56"/>
      <c r="B18" s="16"/>
      <c r="C18" s="5"/>
      <c r="D18" s="5"/>
      <c r="E18" s="13"/>
      <c r="F18" s="5"/>
      <c r="G18" s="13"/>
    </row>
    <row r="19" spans="1:7">
      <c r="A19" s="56"/>
      <c r="B19" s="16"/>
      <c r="C19" s="5"/>
      <c r="D19" s="5"/>
      <c r="E19" s="13"/>
      <c r="F19" s="5"/>
      <c r="G19" s="13"/>
    </row>
    <row r="20" spans="1:7">
      <c r="A20" s="56"/>
      <c r="B20" s="57"/>
      <c r="C20" s="50"/>
      <c r="D20" s="50"/>
      <c r="E20" s="51"/>
      <c r="F20" s="50"/>
      <c r="G20" s="15">
        <f>SUM(G5:G19)</f>
        <v>0</v>
      </c>
    </row>
    <row r="21" spans="1:7" ht="14.4" customHeight="1">
      <c r="A21" s="59"/>
      <c r="B21" s="16"/>
      <c r="C21" s="5"/>
      <c r="D21" s="5"/>
      <c r="E21" s="13"/>
      <c r="F21" s="5"/>
      <c r="G21" s="13"/>
    </row>
    <row r="22" spans="1:7" ht="14.4" customHeight="1">
      <c r="A22" s="24"/>
      <c r="B22" s="16"/>
      <c r="C22" s="5"/>
      <c r="D22" s="5"/>
      <c r="E22" s="13"/>
      <c r="F22" s="5"/>
      <c r="G22" s="13"/>
    </row>
    <row r="23" spans="1:7" ht="14.4" customHeight="1">
      <c r="A23" s="24"/>
      <c r="B23" s="16"/>
      <c r="C23" s="5"/>
      <c r="D23" s="5"/>
      <c r="E23" s="13"/>
      <c r="F23" s="5"/>
      <c r="G23" s="13"/>
    </row>
    <row r="24" spans="1:7" ht="14.4" customHeight="1">
      <c r="A24" s="24"/>
      <c r="B24" s="16"/>
      <c r="C24" s="5"/>
      <c r="D24" s="5"/>
      <c r="E24" s="13"/>
      <c r="F24" s="5"/>
      <c r="G24" s="13"/>
    </row>
    <row r="25" spans="1:7" ht="14.4" customHeight="1">
      <c r="A25" s="24"/>
      <c r="B25" s="16"/>
      <c r="C25" s="5"/>
      <c r="D25" s="5"/>
      <c r="E25" s="13"/>
      <c r="F25" s="5"/>
      <c r="G25" s="13"/>
    </row>
    <row r="26" spans="1:7" ht="14.4" customHeight="1">
      <c r="A26" s="24"/>
      <c r="B26" s="16"/>
      <c r="C26" s="5"/>
      <c r="D26" s="5"/>
      <c r="E26" s="13"/>
      <c r="F26" s="5"/>
      <c r="G26" s="13"/>
    </row>
    <row r="27" spans="1:7" ht="14.4" customHeight="1">
      <c r="A27" s="24"/>
      <c r="B27" s="16"/>
      <c r="C27" s="5"/>
      <c r="D27" s="5"/>
      <c r="E27" s="13"/>
      <c r="F27" s="5"/>
      <c r="G27" s="13"/>
    </row>
    <row r="28" spans="1:7" ht="14.4" customHeight="1">
      <c r="A28" s="24" t="s">
        <v>247</v>
      </c>
      <c r="B28" s="16"/>
      <c r="C28" s="5"/>
      <c r="D28" s="5"/>
      <c r="E28" s="13"/>
      <c r="F28" s="5"/>
      <c r="G28" s="13"/>
    </row>
    <row r="29" spans="1:7" ht="14.4" customHeight="1">
      <c r="A29" s="24"/>
      <c r="B29" s="16"/>
      <c r="C29" s="5"/>
      <c r="D29" s="5"/>
      <c r="E29" s="13"/>
      <c r="F29" s="5"/>
      <c r="G29" s="13"/>
    </row>
    <row r="30" spans="1:7" ht="14.4" customHeight="1">
      <c r="A30" s="24"/>
      <c r="B30" s="16"/>
      <c r="C30" s="5"/>
      <c r="D30" s="5"/>
      <c r="E30" s="13"/>
      <c r="F30" s="5"/>
      <c r="G30" s="13"/>
    </row>
    <row r="31" spans="1:7" ht="14.4" customHeight="1">
      <c r="A31" s="24"/>
      <c r="B31" s="16"/>
      <c r="C31" s="5"/>
      <c r="D31" s="5"/>
      <c r="E31" s="13"/>
      <c r="F31" s="5"/>
      <c r="G31" s="13"/>
    </row>
    <row r="32" spans="1:7" ht="14.4" customHeight="1">
      <c r="A32" s="24"/>
      <c r="B32" s="16"/>
      <c r="C32" s="5"/>
      <c r="D32" s="5"/>
      <c r="E32" s="13"/>
      <c r="F32" s="5"/>
      <c r="G32" s="13"/>
    </row>
    <row r="33" spans="1:7" ht="14.4" customHeight="1">
      <c r="A33" s="24"/>
      <c r="B33" s="16"/>
      <c r="C33" s="5"/>
      <c r="D33" s="5"/>
      <c r="E33" s="13"/>
      <c r="F33" s="5"/>
      <c r="G33" s="13"/>
    </row>
    <row r="34" spans="1:7" ht="14.4" customHeight="1">
      <c r="A34" s="24"/>
      <c r="B34" s="16"/>
      <c r="C34" s="5"/>
      <c r="D34" s="5"/>
      <c r="E34" s="13"/>
      <c r="F34" s="5"/>
      <c r="G34" s="13"/>
    </row>
    <row r="35" spans="1:7" ht="14.4" customHeight="1">
      <c r="A35" s="60"/>
      <c r="B35" s="58"/>
      <c r="C35" s="52"/>
      <c r="D35" s="52"/>
      <c r="E35" s="53"/>
      <c r="F35" s="52"/>
      <c r="G35" s="9">
        <f>SUM(G21:G34)</f>
        <v>0</v>
      </c>
    </row>
    <row r="36" spans="1:7" ht="14.4" customHeight="1">
      <c r="A36" s="97"/>
      <c r="B36" s="16"/>
      <c r="C36" s="5"/>
      <c r="D36" s="5"/>
      <c r="E36" s="13"/>
      <c r="F36" s="5"/>
      <c r="G36" s="13"/>
    </row>
    <row r="37" spans="1:7" ht="14.4" customHeight="1">
      <c r="A37" s="70"/>
      <c r="B37" s="16"/>
      <c r="C37" s="5"/>
      <c r="D37" s="5"/>
      <c r="E37" s="13"/>
      <c r="F37" s="5"/>
      <c r="G37" s="13"/>
    </row>
    <row r="38" spans="1:7" ht="14.4" customHeight="1">
      <c r="A38" s="70"/>
      <c r="B38" s="16"/>
      <c r="C38" s="5"/>
      <c r="D38" s="5"/>
      <c r="E38" s="13"/>
      <c r="F38" s="5"/>
      <c r="G38" s="13"/>
    </row>
    <row r="39" spans="1:7" ht="14.4" customHeight="1">
      <c r="A39" s="70"/>
      <c r="B39" s="16"/>
      <c r="C39" s="5"/>
      <c r="D39" s="5"/>
      <c r="E39" s="13"/>
      <c r="F39" s="5"/>
      <c r="G39" s="13"/>
    </row>
    <row r="40" spans="1:7" ht="14.4" customHeight="1">
      <c r="A40" s="70"/>
      <c r="B40" s="16"/>
      <c r="C40" s="5"/>
      <c r="D40" s="5"/>
      <c r="E40" s="13"/>
      <c r="F40" s="5"/>
      <c r="G40" s="13"/>
    </row>
    <row r="41" spans="1:7" ht="14.4" customHeight="1">
      <c r="A41" s="70"/>
      <c r="B41" s="16"/>
      <c r="C41" s="5"/>
      <c r="D41" s="5"/>
      <c r="E41" s="13"/>
      <c r="F41" s="5"/>
      <c r="G41" s="13"/>
    </row>
    <row r="42" spans="1:7" ht="14.4" customHeight="1">
      <c r="A42" s="70"/>
      <c r="B42" s="16"/>
      <c r="C42" s="5"/>
      <c r="D42" s="5"/>
      <c r="E42" s="13"/>
      <c r="F42" s="5"/>
      <c r="G42" s="13"/>
    </row>
    <row r="43" spans="1:7" ht="14.4" customHeight="1">
      <c r="A43" s="70" t="s">
        <v>292</v>
      </c>
      <c r="B43" s="16"/>
      <c r="C43" s="5"/>
      <c r="D43" s="5"/>
      <c r="E43" s="13"/>
      <c r="F43" s="5"/>
      <c r="G43" s="13"/>
    </row>
    <row r="44" spans="1:7" ht="14.4" customHeight="1">
      <c r="A44" s="70"/>
      <c r="B44" s="16"/>
      <c r="C44" s="5"/>
      <c r="D44" s="5"/>
      <c r="E44" s="13"/>
      <c r="F44" s="5"/>
      <c r="G44" s="13"/>
    </row>
    <row r="45" spans="1:7" ht="14.4" customHeight="1">
      <c r="A45" s="70"/>
      <c r="B45" s="16"/>
      <c r="C45" s="5"/>
      <c r="D45" s="5"/>
      <c r="E45" s="13"/>
      <c r="F45" s="5"/>
      <c r="G45" s="13"/>
    </row>
    <row r="46" spans="1:7" ht="14.4" customHeight="1">
      <c r="A46" s="70"/>
      <c r="B46" s="16"/>
      <c r="C46" s="5"/>
      <c r="D46" s="5"/>
      <c r="E46" s="13"/>
      <c r="F46" s="5"/>
      <c r="G46" s="13"/>
    </row>
    <row r="47" spans="1:7" ht="14.4" customHeight="1">
      <c r="A47" s="70"/>
      <c r="B47" s="16"/>
      <c r="C47" s="5"/>
      <c r="D47" s="5"/>
      <c r="E47" s="13"/>
      <c r="F47" s="5"/>
      <c r="G47" s="13"/>
    </row>
    <row r="48" spans="1:7" ht="14.4" customHeight="1">
      <c r="A48" s="70"/>
      <c r="B48" s="16"/>
      <c r="C48" s="5"/>
      <c r="D48" s="5"/>
      <c r="E48" s="13"/>
      <c r="F48" s="5"/>
      <c r="G48" s="13"/>
    </row>
    <row r="49" spans="1:7" ht="14.4" customHeight="1">
      <c r="A49" s="70"/>
      <c r="B49" s="16"/>
      <c r="C49" s="5"/>
      <c r="D49" s="5"/>
      <c r="E49" s="13"/>
      <c r="F49" s="5"/>
      <c r="G49" s="13"/>
    </row>
    <row r="50" spans="1:7" ht="14.4" customHeight="1">
      <c r="A50" s="98"/>
      <c r="B50" s="99"/>
      <c r="C50" s="100"/>
      <c r="D50" s="100"/>
      <c r="E50" s="101"/>
      <c r="F50" s="100"/>
      <c r="G50" s="74">
        <f>SUM(G36:G49)</f>
        <v>0</v>
      </c>
    </row>
    <row r="51" spans="1:7" ht="18">
      <c r="F51" s="49" t="s">
        <v>249</v>
      </c>
      <c r="G51" s="61">
        <f>G20+G50+G35</f>
        <v>0</v>
      </c>
    </row>
    <row r="52" spans="1:7">
      <c r="F52" s="54"/>
    </row>
  </sheetData>
  <sheetProtection insertRows="0" selectLockedCells="1"/>
  <mergeCells count="2">
    <mergeCell ref="F2:G2"/>
    <mergeCell ref="A2:E2"/>
  </mergeCells>
  <conditionalFormatting sqref="F5:G5">
    <cfRule type="notContainsBlanks" dxfId="110" priority="47">
      <formula>LEN(TRIM(F5))&gt;0</formula>
    </cfRule>
  </conditionalFormatting>
  <conditionalFormatting sqref="B6 B17:B19">
    <cfRule type="notContainsBlanks" dxfId="109" priority="46">
      <formula>LEN(TRIM(B6))&gt;0</formula>
    </cfRule>
  </conditionalFormatting>
  <conditionalFormatting sqref="C6:G6 C17:G19">
    <cfRule type="notContainsBlanks" dxfId="108" priority="45">
      <formula>LEN(TRIM(C6))&gt;0</formula>
    </cfRule>
  </conditionalFormatting>
  <conditionalFormatting sqref="B36 B47:B49">
    <cfRule type="notContainsBlanks" dxfId="107" priority="44">
      <formula>LEN(TRIM(B36))&gt;0</formula>
    </cfRule>
  </conditionalFormatting>
  <conditionalFormatting sqref="C36:G36 C47:G49">
    <cfRule type="notContainsBlanks" dxfId="106" priority="43">
      <formula>LEN(TRIM(C36))&gt;0</formula>
    </cfRule>
  </conditionalFormatting>
  <conditionalFormatting sqref="B15:B16">
    <cfRule type="notContainsBlanks" dxfId="105" priority="42">
      <formula>LEN(TRIM(B15))&gt;0</formula>
    </cfRule>
  </conditionalFormatting>
  <conditionalFormatting sqref="C15:G16">
    <cfRule type="notContainsBlanks" dxfId="104" priority="41">
      <formula>LEN(TRIM(C15))&gt;0</formula>
    </cfRule>
  </conditionalFormatting>
  <conditionalFormatting sqref="B14">
    <cfRule type="notContainsBlanks" dxfId="103" priority="40">
      <formula>LEN(TRIM(B14))&gt;0</formula>
    </cfRule>
  </conditionalFormatting>
  <conditionalFormatting sqref="C14:G14">
    <cfRule type="notContainsBlanks" dxfId="102" priority="39">
      <formula>LEN(TRIM(C14))&gt;0</formula>
    </cfRule>
  </conditionalFormatting>
  <conditionalFormatting sqref="B7 B13">
    <cfRule type="notContainsBlanks" dxfId="101" priority="38">
      <formula>LEN(TRIM(B7))&gt;0</formula>
    </cfRule>
  </conditionalFormatting>
  <conditionalFormatting sqref="C7:G7 C13:G13">
    <cfRule type="notContainsBlanks" dxfId="100" priority="37">
      <formula>LEN(TRIM(C7))&gt;0</formula>
    </cfRule>
  </conditionalFormatting>
  <conditionalFormatting sqref="B45:B46">
    <cfRule type="notContainsBlanks" dxfId="99" priority="36">
      <formula>LEN(TRIM(B45))&gt;0</formula>
    </cfRule>
  </conditionalFormatting>
  <conditionalFormatting sqref="C45:G46">
    <cfRule type="notContainsBlanks" dxfId="98" priority="35">
      <formula>LEN(TRIM(C45))&gt;0</formula>
    </cfRule>
  </conditionalFormatting>
  <conditionalFormatting sqref="B43:B44">
    <cfRule type="notContainsBlanks" dxfId="97" priority="34">
      <formula>LEN(TRIM(B43))&gt;0</formula>
    </cfRule>
  </conditionalFormatting>
  <conditionalFormatting sqref="C43:G44">
    <cfRule type="notContainsBlanks" dxfId="96" priority="33">
      <formula>LEN(TRIM(C43))&gt;0</formula>
    </cfRule>
  </conditionalFormatting>
  <conditionalFormatting sqref="B37 B42">
    <cfRule type="notContainsBlanks" dxfId="95" priority="32">
      <formula>LEN(TRIM(B37))&gt;0</formula>
    </cfRule>
  </conditionalFormatting>
  <conditionalFormatting sqref="C37:G37 C42:G42">
    <cfRule type="notContainsBlanks" dxfId="94" priority="31">
      <formula>LEN(TRIM(C37))&gt;0</formula>
    </cfRule>
  </conditionalFormatting>
  <conditionalFormatting sqref="B12">
    <cfRule type="notContainsBlanks" dxfId="93" priority="30">
      <formula>LEN(TRIM(B12))&gt;0</formula>
    </cfRule>
  </conditionalFormatting>
  <conditionalFormatting sqref="C12:G12">
    <cfRule type="notContainsBlanks" dxfId="92" priority="29">
      <formula>LEN(TRIM(C12))&gt;0</formula>
    </cfRule>
  </conditionalFormatting>
  <conditionalFormatting sqref="B10:B11">
    <cfRule type="notContainsBlanks" dxfId="91" priority="28">
      <formula>LEN(TRIM(B10))&gt;0</formula>
    </cfRule>
  </conditionalFormatting>
  <conditionalFormatting sqref="C10:G11">
    <cfRule type="notContainsBlanks" dxfId="90" priority="27">
      <formula>LEN(TRIM(C10))&gt;0</formula>
    </cfRule>
  </conditionalFormatting>
  <conditionalFormatting sqref="B9">
    <cfRule type="notContainsBlanks" dxfId="89" priority="26">
      <formula>LEN(TRIM(B9))&gt;0</formula>
    </cfRule>
  </conditionalFormatting>
  <conditionalFormatting sqref="C9:G9">
    <cfRule type="notContainsBlanks" dxfId="88" priority="25">
      <formula>LEN(TRIM(C9))&gt;0</formula>
    </cfRule>
  </conditionalFormatting>
  <conditionalFormatting sqref="B8">
    <cfRule type="notContainsBlanks" dxfId="87" priority="24">
      <formula>LEN(TRIM(B8))&gt;0</formula>
    </cfRule>
  </conditionalFormatting>
  <conditionalFormatting sqref="C8:G8">
    <cfRule type="notContainsBlanks" dxfId="86" priority="23">
      <formula>LEN(TRIM(C8))&gt;0</formula>
    </cfRule>
  </conditionalFormatting>
  <conditionalFormatting sqref="B41">
    <cfRule type="notContainsBlanks" dxfId="85" priority="22">
      <formula>LEN(TRIM(B41))&gt;0</formula>
    </cfRule>
  </conditionalFormatting>
  <conditionalFormatting sqref="C41:G41">
    <cfRule type="notContainsBlanks" dxfId="84" priority="21">
      <formula>LEN(TRIM(C41))&gt;0</formula>
    </cfRule>
  </conditionalFormatting>
  <conditionalFormatting sqref="B39:B40">
    <cfRule type="notContainsBlanks" dxfId="83" priority="20">
      <formula>LEN(TRIM(B39))&gt;0</formula>
    </cfRule>
  </conditionalFormatting>
  <conditionalFormatting sqref="C39:G40">
    <cfRule type="notContainsBlanks" dxfId="82" priority="19">
      <formula>LEN(TRIM(C39))&gt;0</formula>
    </cfRule>
  </conditionalFormatting>
  <conditionalFormatting sqref="B38">
    <cfRule type="notContainsBlanks" dxfId="81" priority="18">
      <formula>LEN(TRIM(B38))&gt;0</formula>
    </cfRule>
  </conditionalFormatting>
  <conditionalFormatting sqref="C38:G38">
    <cfRule type="notContainsBlanks" dxfId="80" priority="17">
      <formula>LEN(TRIM(C38))&gt;0</formula>
    </cfRule>
  </conditionalFormatting>
  <conditionalFormatting sqref="B21 B32:B34">
    <cfRule type="notContainsBlanks" dxfId="79" priority="16">
      <formula>LEN(TRIM(B21))&gt;0</formula>
    </cfRule>
  </conditionalFormatting>
  <conditionalFormatting sqref="C21:G21 C32:G34">
    <cfRule type="notContainsBlanks" dxfId="78" priority="15">
      <formula>LEN(TRIM(C21))&gt;0</formula>
    </cfRule>
  </conditionalFormatting>
  <conditionalFormatting sqref="B30:B31">
    <cfRule type="notContainsBlanks" dxfId="77" priority="14">
      <formula>LEN(TRIM(B30))&gt;0</formula>
    </cfRule>
  </conditionalFormatting>
  <conditionalFormatting sqref="C30:G31">
    <cfRule type="notContainsBlanks" dxfId="76" priority="13">
      <formula>LEN(TRIM(C30))&gt;0</formula>
    </cfRule>
  </conditionalFormatting>
  <conditionalFormatting sqref="B28:B29">
    <cfRule type="notContainsBlanks" dxfId="75" priority="12">
      <formula>LEN(TRIM(B28))&gt;0</formula>
    </cfRule>
  </conditionalFormatting>
  <conditionalFormatting sqref="C28:G29">
    <cfRule type="notContainsBlanks" dxfId="74" priority="11">
      <formula>LEN(TRIM(C28))&gt;0</formula>
    </cfRule>
  </conditionalFormatting>
  <conditionalFormatting sqref="B22 B27">
    <cfRule type="notContainsBlanks" dxfId="73" priority="10">
      <formula>LEN(TRIM(B22))&gt;0</formula>
    </cfRule>
  </conditionalFormatting>
  <conditionalFormatting sqref="C22:G22 C27:G27">
    <cfRule type="notContainsBlanks" dxfId="72" priority="9">
      <formula>LEN(TRIM(C22))&gt;0</formula>
    </cfRule>
  </conditionalFormatting>
  <conditionalFormatting sqref="B26">
    <cfRule type="notContainsBlanks" dxfId="71" priority="8">
      <formula>LEN(TRIM(B26))&gt;0</formula>
    </cfRule>
  </conditionalFormatting>
  <conditionalFormatting sqref="C26:G26">
    <cfRule type="notContainsBlanks" dxfId="70" priority="7">
      <formula>LEN(TRIM(C26))&gt;0</formula>
    </cfRule>
  </conditionalFormatting>
  <conditionalFormatting sqref="B24:B25">
    <cfRule type="notContainsBlanks" dxfId="69" priority="6">
      <formula>LEN(TRIM(B24))&gt;0</formula>
    </cfRule>
  </conditionalFormatting>
  <conditionalFormatting sqref="C24:G25">
    <cfRule type="notContainsBlanks" dxfId="68" priority="5">
      <formula>LEN(TRIM(C24))&gt;0</formula>
    </cfRule>
  </conditionalFormatting>
  <conditionalFormatting sqref="B23">
    <cfRule type="notContainsBlanks" dxfId="67" priority="4">
      <formula>LEN(TRIM(B23))&gt;0</formula>
    </cfRule>
  </conditionalFormatting>
  <conditionalFormatting sqref="C23:G23">
    <cfRule type="notContainsBlanks" dxfId="66" priority="3">
      <formula>LEN(TRIM(C23))&gt;0</formula>
    </cfRule>
  </conditionalFormatting>
  <conditionalFormatting sqref="B5">
    <cfRule type="notContainsBlanks" dxfId="65" priority="2">
      <formula>LEN(TRIM(B5))&gt;0</formula>
    </cfRule>
  </conditionalFormatting>
  <conditionalFormatting sqref="C5:E5">
    <cfRule type="notContainsBlanks" dxfId="64" priority="1">
      <formula>LEN(TRIM(C5))&gt;0</formula>
    </cfRule>
  </conditionalFormatting>
  <pageMargins left="0.7" right="0.7" top="0.75" bottom="0.75" header="0.3" footer="0.3"/>
  <pageSetup paperSize="9" scale="38" orientation="portrait" horizontalDpi="4294967293"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4"/>
  <dimension ref="A1:F35"/>
  <sheetViews>
    <sheetView showGridLines="0" view="pageBreakPreview" zoomScale="82" zoomScaleNormal="100" workbookViewId="0">
      <selection activeCell="C8" sqref="C8"/>
    </sheetView>
  </sheetViews>
  <sheetFormatPr baseColWidth="10" defaultColWidth="11.5546875" defaultRowHeight="14.4"/>
  <cols>
    <col min="1" max="1" width="28.109375" style="22" customWidth="1"/>
    <col min="2" max="2" width="44.44140625" style="6" customWidth="1"/>
    <col min="3" max="3" width="32.33203125" style="6" customWidth="1"/>
    <col min="4" max="16384" width="11.5546875" style="6"/>
  </cols>
  <sheetData>
    <row r="1" spans="1:6" ht="26.1" customHeight="1"/>
    <row r="2" spans="1:6" ht="26.1" customHeight="1">
      <c r="A2" s="519" t="s">
        <v>396</v>
      </c>
      <c r="B2" s="520"/>
      <c r="C2" s="64">
        <f>Instructions!C2</f>
        <v>0</v>
      </c>
    </row>
    <row r="3" spans="1:6" ht="26.1" customHeight="1">
      <c r="A3" s="6"/>
    </row>
    <row r="4" spans="1:6" ht="26.1" customHeight="1" thickBot="1"/>
    <row r="5" spans="1:6" ht="21">
      <c r="A5" s="49" t="s">
        <v>373</v>
      </c>
      <c r="B5" s="63" t="s">
        <v>397</v>
      </c>
      <c r="C5" s="63" t="s">
        <v>398</v>
      </c>
      <c r="D5" s="62"/>
      <c r="E5" s="62"/>
      <c r="F5" s="62"/>
    </row>
    <row r="6" spans="1:6">
      <c r="A6" s="515" t="s">
        <v>438</v>
      </c>
      <c r="B6" s="5" t="s">
        <v>399</v>
      </c>
      <c r="C6" s="13"/>
    </row>
    <row r="7" spans="1:6">
      <c r="A7" s="516"/>
      <c r="B7" s="5" t="s">
        <v>400</v>
      </c>
      <c r="C7" s="13"/>
    </row>
    <row r="8" spans="1:6" ht="15" customHeight="1">
      <c r="A8" s="516"/>
      <c r="B8" s="5"/>
      <c r="C8" s="13"/>
    </row>
    <row r="9" spans="1:6" ht="15" customHeight="1">
      <c r="A9" s="516"/>
      <c r="B9" s="5"/>
      <c r="C9" s="13"/>
    </row>
    <row r="10" spans="1:6" ht="15" customHeight="1">
      <c r="A10" s="516"/>
      <c r="B10" s="5"/>
      <c r="C10" s="13"/>
    </row>
    <row r="11" spans="1:6" ht="15" customHeight="1">
      <c r="A11" s="516"/>
      <c r="B11" s="5"/>
      <c r="C11" s="13"/>
    </row>
    <row r="12" spans="1:6" ht="15" customHeight="1">
      <c r="A12" s="516"/>
      <c r="B12" s="5"/>
      <c r="C12" s="13"/>
    </row>
    <row r="13" spans="1:6" ht="15.9" customHeight="1">
      <c r="A13" s="516"/>
      <c r="B13" s="5"/>
      <c r="C13" s="13"/>
    </row>
    <row r="14" spans="1:6" ht="15" customHeight="1">
      <c r="A14" s="516"/>
      <c r="B14" s="10"/>
      <c r="C14" s="65">
        <f>SUM(C6:C13)</f>
        <v>0</v>
      </c>
    </row>
    <row r="15" spans="1:6" ht="15" customHeight="1">
      <c r="A15" s="521" t="s">
        <v>247</v>
      </c>
      <c r="B15" s="5" t="s">
        <v>399</v>
      </c>
      <c r="C15" s="13"/>
    </row>
    <row r="16" spans="1:6" ht="15" customHeight="1">
      <c r="A16" s="522"/>
      <c r="B16" s="5" t="s">
        <v>400</v>
      </c>
      <c r="C16" s="13"/>
    </row>
    <row r="17" spans="1:3" ht="15" customHeight="1">
      <c r="A17" s="522"/>
      <c r="B17" s="5"/>
      <c r="C17" s="13"/>
    </row>
    <row r="18" spans="1:3" ht="15.9" customHeight="1">
      <c r="A18" s="522"/>
      <c r="B18" s="5"/>
      <c r="C18" s="13"/>
    </row>
    <row r="19" spans="1:3" ht="15" customHeight="1">
      <c r="A19" s="522"/>
      <c r="B19" s="5"/>
      <c r="C19" s="13"/>
    </row>
    <row r="20" spans="1:3" ht="15" customHeight="1">
      <c r="A20" s="522"/>
      <c r="B20" s="5"/>
      <c r="C20" s="13"/>
    </row>
    <row r="21" spans="1:3" ht="15" customHeight="1">
      <c r="A21" s="522"/>
      <c r="B21" s="5"/>
      <c r="C21" s="13"/>
    </row>
    <row r="22" spans="1:3" ht="15" customHeight="1">
      <c r="A22" s="522"/>
      <c r="B22" s="5"/>
      <c r="C22" s="13"/>
    </row>
    <row r="23" spans="1:3" ht="15.9" customHeight="1">
      <c r="A23" s="522"/>
      <c r="B23" s="5"/>
      <c r="C23" s="13"/>
    </row>
    <row r="24" spans="1:3">
      <c r="A24" s="522"/>
      <c r="B24" s="11"/>
      <c r="C24" s="66">
        <f>SUM(C15:C23)</f>
        <v>0</v>
      </c>
    </row>
    <row r="25" spans="1:3" ht="15" customHeight="1">
      <c r="A25" s="517" t="s">
        <v>248</v>
      </c>
      <c r="B25" s="5" t="s">
        <v>399</v>
      </c>
      <c r="C25" s="13"/>
    </row>
    <row r="26" spans="1:3" ht="15" customHeight="1">
      <c r="A26" s="518"/>
      <c r="B26" s="5" t="s">
        <v>400</v>
      </c>
      <c r="C26" s="13"/>
    </row>
    <row r="27" spans="1:3" ht="15" customHeight="1">
      <c r="A27" s="518"/>
      <c r="B27" s="5"/>
      <c r="C27" s="13"/>
    </row>
    <row r="28" spans="1:3" ht="15.9" customHeight="1">
      <c r="A28" s="518"/>
      <c r="B28" s="5"/>
      <c r="C28" s="13"/>
    </row>
    <row r="29" spans="1:3" ht="15" customHeight="1">
      <c r="A29" s="518"/>
      <c r="B29" s="5"/>
      <c r="C29" s="13"/>
    </row>
    <row r="30" spans="1:3" ht="15" customHeight="1">
      <c r="A30" s="518"/>
      <c r="B30" s="5"/>
      <c r="C30" s="13"/>
    </row>
    <row r="31" spans="1:3" ht="15" customHeight="1">
      <c r="A31" s="518"/>
      <c r="B31" s="5"/>
      <c r="C31" s="13"/>
    </row>
    <row r="32" spans="1:3" ht="15" customHeight="1">
      <c r="A32" s="518"/>
      <c r="B32" s="5"/>
      <c r="C32" s="13"/>
    </row>
    <row r="33" spans="1:3" ht="15.9" customHeight="1">
      <c r="A33" s="518"/>
      <c r="B33" s="5"/>
      <c r="C33" s="13"/>
    </row>
    <row r="34" spans="1:3" ht="15" thickBot="1">
      <c r="A34" s="518"/>
      <c r="B34" s="75"/>
      <c r="C34" s="76">
        <f>SUM(C25:C33)</f>
        <v>0</v>
      </c>
    </row>
    <row r="35" spans="1:3" ht="18">
      <c r="B35" s="63" t="s">
        <v>249</v>
      </c>
      <c r="C35" s="67">
        <f>C14+C34+C24</f>
        <v>0</v>
      </c>
    </row>
  </sheetData>
  <sheetProtection insertRows="0" selectLockedCells="1"/>
  <mergeCells count="4">
    <mergeCell ref="A6:A14"/>
    <mergeCell ref="A25:A34"/>
    <mergeCell ref="A2:B2"/>
    <mergeCell ref="A15:A24"/>
  </mergeCells>
  <conditionalFormatting sqref="B6 B7:C13">
    <cfRule type="notContainsBlanks" dxfId="63" priority="6">
      <formula>LEN(TRIM(B6))&gt;0</formula>
    </cfRule>
  </conditionalFormatting>
  <conditionalFormatting sqref="C6">
    <cfRule type="notContainsBlanks" dxfId="62" priority="5">
      <formula>LEN(TRIM(C6))&gt;0</formula>
    </cfRule>
  </conditionalFormatting>
  <conditionalFormatting sqref="C25:C33">
    <cfRule type="notContainsBlanks" dxfId="61" priority="4">
      <formula>LEN(TRIM(C25))&gt;0</formula>
    </cfRule>
  </conditionalFormatting>
  <conditionalFormatting sqref="B25:B33">
    <cfRule type="notContainsBlanks" dxfId="60" priority="3">
      <formula>LEN(TRIM(B25))&gt;0</formula>
    </cfRule>
  </conditionalFormatting>
  <conditionalFormatting sqref="C15:C23">
    <cfRule type="notContainsBlanks" dxfId="59" priority="2">
      <formula>LEN(TRIM(C15))&gt;0</formula>
    </cfRule>
  </conditionalFormatting>
  <conditionalFormatting sqref="B15:B23">
    <cfRule type="notContainsBlanks" dxfId="58" priority="1">
      <formula>LEN(TRIM(B15))&gt;0</formula>
    </cfRule>
  </conditionalFormatting>
  <pageMargins left="0.7" right="0.7" top="0.75" bottom="0.75" header="0.3" footer="0.3"/>
  <pageSetup paperSize="9" scale="83"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15">
    <tabColor theme="2"/>
  </sheetPr>
  <dimension ref="A2:F39"/>
  <sheetViews>
    <sheetView showGridLines="0" view="pageBreakPreview" topLeftCell="A7" zoomScale="68" zoomScaleNormal="88" zoomScaleSheetLayoutView="50" workbookViewId="0">
      <selection activeCell="C23" sqref="C23:D23"/>
    </sheetView>
  </sheetViews>
  <sheetFormatPr baseColWidth="10" defaultColWidth="11.44140625" defaultRowHeight="15.6"/>
  <cols>
    <col min="1" max="1" width="77" style="112" customWidth="1"/>
    <col min="2" max="4" width="39.5546875" style="112" customWidth="1"/>
    <col min="5" max="6" width="39" style="113" customWidth="1"/>
    <col min="7" max="16384" width="11.44140625" style="112"/>
  </cols>
  <sheetData>
    <row r="2" spans="1:6" ht="112.65" customHeight="1"/>
    <row r="3" spans="1:6" ht="55.35" customHeight="1">
      <c r="A3" s="523" t="s">
        <v>401</v>
      </c>
      <c r="B3" s="523"/>
      <c r="C3" s="523"/>
      <c r="D3" s="523"/>
      <c r="E3" s="524">
        <f>+Instructions!C2</f>
        <v>0</v>
      </c>
      <c r="F3" s="524"/>
    </row>
    <row r="4" spans="1:6" ht="112.35" customHeight="1">
      <c r="B4" s="525" t="s">
        <v>402</v>
      </c>
      <c r="C4" s="526"/>
      <c r="D4" s="527"/>
    </row>
    <row r="5" spans="1:6" ht="47.1" customHeight="1">
      <c r="A5" s="114" t="s">
        <v>403</v>
      </c>
      <c r="B5" s="115" t="s">
        <v>302</v>
      </c>
      <c r="C5" s="116" t="s">
        <v>309</v>
      </c>
      <c r="D5" s="117" t="s">
        <v>311</v>
      </c>
      <c r="E5" s="118" t="s">
        <v>404</v>
      </c>
      <c r="F5" s="118" t="s">
        <v>405</v>
      </c>
    </row>
    <row r="6" spans="1:6" ht="86.4" customHeight="1">
      <c r="A6" s="114" t="s">
        <v>406</v>
      </c>
      <c r="B6" s="119">
        <f>'Heures chiffrées&amp;Coût Duquesne'!D172</f>
        <v>54972</v>
      </c>
      <c r="C6" s="120">
        <f>'Heures chiffrées &amp; CoûtTods'!D211</f>
        <v>35378.800000000003</v>
      </c>
      <c r="D6" s="121">
        <f>'Heures chiffrées&amp;CoûtHigh Line'!D39</f>
        <v>4486</v>
      </c>
      <c r="E6" s="122">
        <f>D6+B6</f>
        <v>59458</v>
      </c>
      <c r="F6" s="122">
        <f>E6</f>
        <v>59458</v>
      </c>
    </row>
    <row r="7" spans="1:6" ht="31.35" customHeight="1">
      <c r="A7" s="123"/>
      <c r="B7" s="124" t="s">
        <v>407</v>
      </c>
      <c r="C7" s="118" t="s">
        <v>407</v>
      </c>
      <c r="D7" s="118" t="s">
        <v>407</v>
      </c>
      <c r="E7" s="118" t="s">
        <v>407</v>
      </c>
      <c r="F7" s="118" t="s">
        <v>450</v>
      </c>
    </row>
    <row r="8" spans="1:6" ht="31.35" customHeight="1">
      <c r="A8" s="114" t="s">
        <v>408</v>
      </c>
      <c r="B8" s="125">
        <f>'Heures chiffrées&amp;Coût Duquesne'!I172</f>
        <v>0</v>
      </c>
      <c r="C8" s="125">
        <f>'Heures chiffrées &amp; CoûtTods'!J211</f>
        <v>0</v>
      </c>
      <c r="D8" s="125">
        <f>'Heures chiffrées&amp;CoûtHigh Line'!I39</f>
        <v>0</v>
      </c>
      <c r="E8" s="126">
        <f>B8+D8+C8</f>
        <v>0</v>
      </c>
      <c r="F8" s="126">
        <f>E8*12</f>
        <v>0</v>
      </c>
    </row>
    <row r="9" spans="1:6" ht="31.35" customHeight="1">
      <c r="A9" s="114" t="s">
        <v>409</v>
      </c>
      <c r="B9" s="125">
        <f>'Heures et coûts Encadrement '!E18</f>
        <v>0</v>
      </c>
      <c r="C9" s="125">
        <f>'Heures et coûts Encadrement '!E25</f>
        <v>0</v>
      </c>
      <c r="D9" s="125">
        <f>'Heures et coûts Encadrement '!E32</f>
        <v>0</v>
      </c>
      <c r="E9" s="126">
        <f t="shared" ref="E9:E15" si="0">B9+D9+C9</f>
        <v>0</v>
      </c>
      <c r="F9" s="126">
        <f t="shared" ref="F9:F15" si="1">E9*12</f>
        <v>0</v>
      </c>
    </row>
    <row r="10" spans="1:6" ht="31.35" customHeight="1">
      <c r="A10" s="114" t="s">
        <v>490</v>
      </c>
      <c r="B10" s="125">
        <f>'Remises en état'!H32</f>
        <v>0</v>
      </c>
      <c r="C10" s="127"/>
      <c r="D10" s="127"/>
      <c r="E10" s="126">
        <f t="shared" si="0"/>
        <v>0</v>
      </c>
      <c r="F10" s="126">
        <f t="shared" ref="F10" si="2">E10*12</f>
        <v>0</v>
      </c>
    </row>
    <row r="11" spans="1:6" ht="31.35" customHeight="1">
      <c r="A11" s="114" t="s">
        <v>410</v>
      </c>
      <c r="B11" s="125">
        <f>Vitrerie!I10</f>
        <v>0</v>
      </c>
      <c r="C11" s="125">
        <f>Vitrerie!I14</f>
        <v>0</v>
      </c>
      <c r="D11" s="125">
        <f>Vitrerie!I17</f>
        <v>0</v>
      </c>
      <c r="E11" s="126">
        <f t="shared" si="0"/>
        <v>0</v>
      </c>
      <c r="F11" s="126">
        <f t="shared" si="1"/>
        <v>0</v>
      </c>
    </row>
    <row r="12" spans="1:6" ht="39" customHeight="1">
      <c r="A12" s="114" t="s">
        <v>411</v>
      </c>
      <c r="B12" s="125">
        <f>'Fournitures sanitaires'!G14</f>
        <v>0</v>
      </c>
      <c r="C12" s="125">
        <f>'Fournitures sanitaires'!F34</f>
        <v>0</v>
      </c>
      <c r="D12" s="125">
        <f>'Fournitures sanitaires'!G34</f>
        <v>0</v>
      </c>
      <c r="E12" s="126">
        <f t="shared" si="0"/>
        <v>0</v>
      </c>
      <c r="F12" s="126">
        <f t="shared" si="1"/>
        <v>0</v>
      </c>
    </row>
    <row r="13" spans="1:6" ht="31.35" customHeight="1">
      <c r="A13" s="114" t="s">
        <v>412</v>
      </c>
      <c r="B13" s="125">
        <f>+'Materiels pour les prestations'!M34</f>
        <v>0</v>
      </c>
      <c r="C13" s="125">
        <f>'Materiels pour les prestations'!L54</f>
        <v>0</v>
      </c>
      <c r="D13" s="125">
        <f>'Materiels pour les prestations'!M54</f>
        <v>0</v>
      </c>
      <c r="E13" s="126">
        <f t="shared" si="0"/>
        <v>0</v>
      </c>
      <c r="F13" s="126">
        <f t="shared" si="1"/>
        <v>0</v>
      </c>
    </row>
    <row r="14" spans="1:6" ht="30" customHeight="1">
      <c r="A14" s="114" t="s">
        <v>413</v>
      </c>
      <c r="B14" s="125">
        <f>'Materiels outils de suivi'!G20</f>
        <v>0</v>
      </c>
      <c r="C14" s="125">
        <f>'Materiels outils de suivi'!F50</f>
        <v>0</v>
      </c>
      <c r="D14" s="125">
        <f>'Materiels outils de suivi'!G50</f>
        <v>0</v>
      </c>
      <c r="E14" s="126">
        <f t="shared" si="0"/>
        <v>0</v>
      </c>
      <c r="F14" s="126">
        <f t="shared" si="1"/>
        <v>0</v>
      </c>
    </row>
    <row r="15" spans="1:6" ht="35.1" customHeight="1">
      <c r="A15" s="114" t="s">
        <v>414</v>
      </c>
      <c r="B15" s="125">
        <f>'Frais de structure'!C14</f>
        <v>0</v>
      </c>
      <c r="C15" s="125">
        <f>'Frais de structure'!B34</f>
        <v>0</v>
      </c>
      <c r="D15" s="125">
        <f>'Frais de structure'!C34</f>
        <v>0</v>
      </c>
      <c r="E15" s="126">
        <f t="shared" si="0"/>
        <v>0</v>
      </c>
      <c r="F15" s="126">
        <f t="shared" si="1"/>
        <v>0</v>
      </c>
    </row>
    <row r="16" spans="1:6" ht="57.6" customHeight="1">
      <c r="A16" s="128" t="s">
        <v>415</v>
      </c>
      <c r="B16" s="129">
        <f>SUM(B8:B15)</f>
        <v>0</v>
      </c>
      <c r="C16" s="130">
        <f>SUM(C8:C15)</f>
        <v>0</v>
      </c>
      <c r="D16" s="131">
        <f>SUM(D8:D15)</f>
        <v>0</v>
      </c>
      <c r="E16" s="132">
        <f>SUM(E8:E15)</f>
        <v>0</v>
      </c>
      <c r="F16" s="132">
        <f>SUM(F8:F15)</f>
        <v>0</v>
      </c>
    </row>
    <row r="17" spans="1:6" ht="57.6" customHeight="1">
      <c r="A17" s="133" t="s">
        <v>416</v>
      </c>
      <c r="B17" s="134">
        <f>B16*1.2</f>
        <v>0</v>
      </c>
      <c r="C17" s="132">
        <f t="shared" ref="C17:F17" si="3">C16*1.2</f>
        <v>0</v>
      </c>
      <c r="D17" s="132">
        <f t="shared" si="3"/>
        <v>0</v>
      </c>
      <c r="E17" s="132">
        <f t="shared" si="3"/>
        <v>0</v>
      </c>
      <c r="F17" s="135">
        <f t="shared" si="3"/>
        <v>0</v>
      </c>
    </row>
    <row r="18" spans="1:6" ht="68.400000000000006" customHeight="1">
      <c r="A18" s="136" t="s">
        <v>452</v>
      </c>
      <c r="B18" s="129">
        <f>B16/B6</f>
        <v>0</v>
      </c>
      <c r="C18" s="137">
        <f>C16/C6</f>
        <v>0</v>
      </c>
      <c r="D18" s="138">
        <f>D16/D6</f>
        <v>0</v>
      </c>
      <c r="E18" s="139" t="s">
        <v>451</v>
      </c>
      <c r="F18" s="135">
        <f>AVERAGE(B18:D18)</f>
        <v>0</v>
      </c>
    </row>
    <row r="19" spans="1:6" s="142" customFormat="1" ht="13.35" customHeight="1">
      <c r="A19" s="140"/>
      <c r="B19" s="141"/>
      <c r="C19" s="141"/>
      <c r="D19" s="141"/>
      <c r="E19" s="141"/>
      <c r="F19" s="141"/>
    </row>
    <row r="20" spans="1:6" ht="34.35" customHeight="1">
      <c r="A20" s="143"/>
      <c r="B20" s="118" t="s">
        <v>22</v>
      </c>
      <c r="C20" s="118" t="s">
        <v>22</v>
      </c>
      <c r="D20" s="118" t="s">
        <v>22</v>
      </c>
      <c r="E20" s="118" t="s">
        <v>22</v>
      </c>
      <c r="F20" s="118" t="s">
        <v>417</v>
      </c>
    </row>
    <row r="21" spans="1:6" ht="31.35" customHeight="1">
      <c r="A21" s="114" t="s">
        <v>418</v>
      </c>
      <c r="B21" s="144">
        <f>'Répartition Orga prévisionnelle'!F33</f>
        <v>0</v>
      </c>
      <c r="C21" s="144">
        <f>'Répartition Orga prévisionnelle'!E49</f>
        <v>0</v>
      </c>
      <c r="D21" s="144">
        <f>'Répartition Orga prévisionnelle'!F49</f>
        <v>0</v>
      </c>
      <c r="E21" s="144">
        <f>SUM(B21:D21)</f>
        <v>0</v>
      </c>
      <c r="F21" s="144">
        <f>E21*12</f>
        <v>0</v>
      </c>
    </row>
    <row r="22" spans="1:6" ht="31.35" customHeight="1">
      <c r="A22" s="114" t="s">
        <v>419</v>
      </c>
      <c r="B22" s="144">
        <f>'Répartition Orga prévisionnelle'!F95</f>
        <v>0</v>
      </c>
      <c r="C22" s="144">
        <f>'Répartition Orga prévisionnelle'!E139</f>
        <v>0</v>
      </c>
      <c r="D22" s="144">
        <f>'Répartition Orga prévisionnelle'!F139</f>
        <v>0</v>
      </c>
      <c r="E22" s="144">
        <f>SUM(B22:D22)</f>
        <v>0</v>
      </c>
      <c r="F22" s="144">
        <f>E22*12</f>
        <v>0</v>
      </c>
    </row>
    <row r="23" spans="1:6" ht="31.35" customHeight="1">
      <c r="A23" s="114" t="s">
        <v>420</v>
      </c>
      <c r="B23" s="144">
        <f>'Répartition Orga prévisionnelle'!F148</f>
        <v>0</v>
      </c>
      <c r="C23" s="127"/>
      <c r="D23" s="127"/>
      <c r="E23" s="144">
        <f>SUM(B23:D23)</f>
        <v>0</v>
      </c>
      <c r="F23" s="144">
        <f t="shared" ref="F23:F24" si="4">E23*12</f>
        <v>0</v>
      </c>
    </row>
    <row r="24" spans="1:6" ht="31.35" customHeight="1">
      <c r="A24" s="114" t="s">
        <v>421</v>
      </c>
      <c r="B24" s="144">
        <f>'Répartition Orga prévisionnelle'!F157</f>
        <v>0</v>
      </c>
      <c r="C24" s="144">
        <f>'Répartition Orga prévisionnelle'!E173</f>
        <v>0</v>
      </c>
      <c r="D24" s="144">
        <f>'Répartition Orga prévisionnelle'!F173</f>
        <v>0</v>
      </c>
      <c r="E24" s="144">
        <f t="shared" ref="E24" si="5">SUM(B24:D24)</f>
        <v>0</v>
      </c>
      <c r="F24" s="144">
        <f t="shared" si="4"/>
        <v>0</v>
      </c>
    </row>
    <row r="25" spans="1:6" s="147" customFormat="1" ht="31.35" customHeight="1">
      <c r="A25" s="145" t="s">
        <v>422</v>
      </c>
      <c r="B25" s="146">
        <f>B21+B22+B23+B24</f>
        <v>0</v>
      </c>
      <c r="C25" s="146">
        <f>C21+C22+C23+C24</f>
        <v>0</v>
      </c>
      <c r="D25" s="146">
        <f>D21+D22+D23+D24</f>
        <v>0</v>
      </c>
      <c r="E25" s="146">
        <f>E21+E22+E23+E24</f>
        <v>0</v>
      </c>
      <c r="F25" s="146">
        <f>F21+F22+F23+F24</f>
        <v>0</v>
      </c>
    </row>
    <row r="26" spans="1:6" s="142" customFormat="1" ht="13.35" customHeight="1">
      <c r="A26" s="140"/>
      <c r="B26" s="141"/>
      <c r="C26" s="141"/>
      <c r="D26" s="141"/>
      <c r="E26" s="141"/>
      <c r="F26" s="141"/>
    </row>
    <row r="27" spans="1:6" s="142" customFormat="1" ht="13.35" customHeight="1">
      <c r="A27" s="140"/>
      <c r="B27" s="141"/>
      <c r="C27" s="141"/>
      <c r="D27" s="141"/>
      <c r="E27" s="141"/>
      <c r="F27" s="141"/>
    </row>
    <row r="28" spans="1:6" ht="31.35" customHeight="1">
      <c r="A28" s="148" t="s">
        <v>423</v>
      </c>
      <c r="B28" s="149"/>
      <c r="C28" s="149"/>
      <c r="D28" s="149"/>
      <c r="E28" s="149"/>
      <c r="F28" s="149"/>
    </row>
    <row r="29" spans="1:6" ht="31.35" customHeight="1">
      <c r="A29" s="148" t="s">
        <v>424</v>
      </c>
      <c r="B29" s="150">
        <f>'Heures chiffrées&amp;Coût Duquesne'!G172</f>
        <v>0</v>
      </c>
      <c r="C29" s="150">
        <f>'Heures chiffrées &amp; CoûtTods'!H211</f>
        <v>0</v>
      </c>
      <c r="D29" s="150">
        <f>'Heures chiffrées&amp;CoûtHigh Line'!G39</f>
        <v>0</v>
      </c>
      <c r="E29" s="150">
        <f>B29+D29+C29</f>
        <v>0</v>
      </c>
      <c r="F29" s="150">
        <f>E29*12</f>
        <v>0</v>
      </c>
    </row>
    <row r="30" spans="1:6" ht="31.35" customHeight="1">
      <c r="A30" s="148" t="s">
        <v>491</v>
      </c>
      <c r="B30" s="150">
        <f>'Remises en état'!F32</f>
        <v>0</v>
      </c>
      <c r="C30" s="127"/>
      <c r="D30" s="127"/>
      <c r="E30" s="150">
        <f>B30+D30+C30</f>
        <v>0</v>
      </c>
      <c r="F30" s="150">
        <f>E30*12</f>
        <v>0</v>
      </c>
    </row>
    <row r="31" spans="1:6" ht="31.35" customHeight="1">
      <c r="A31" s="148" t="s">
        <v>425</v>
      </c>
      <c r="B31" s="150">
        <f>Vitrerie!H10</f>
        <v>0</v>
      </c>
      <c r="C31" s="150">
        <f>Vitrerie!H14</f>
        <v>0</v>
      </c>
      <c r="D31" s="150">
        <f>Vitrerie!H17</f>
        <v>0</v>
      </c>
      <c r="E31" s="150">
        <f t="shared" ref="E31" si="6">B31+D31+C31</f>
        <v>0</v>
      </c>
      <c r="F31" s="150">
        <f>E31*12</f>
        <v>0</v>
      </c>
    </row>
    <row r="32" spans="1:6" ht="31.35" customHeight="1">
      <c r="A32" s="151" t="s">
        <v>426</v>
      </c>
      <c r="B32" s="152">
        <f>SUM(B29:B31)</f>
        <v>0</v>
      </c>
      <c r="C32" s="152">
        <f>SUM(C29:C31)</f>
        <v>0</v>
      </c>
      <c r="D32" s="152">
        <f>SUM(D29:D31)</f>
        <v>0</v>
      </c>
      <c r="E32" s="152">
        <f>SUM(E29:E31)</f>
        <v>0</v>
      </c>
      <c r="F32" s="152">
        <f>SUM(F29:F31)</f>
        <v>0</v>
      </c>
    </row>
    <row r="33" spans="1:6" ht="31.35" customHeight="1">
      <c r="A33" s="148" t="s">
        <v>427</v>
      </c>
      <c r="B33" s="149"/>
      <c r="C33" s="149"/>
      <c r="D33" s="149"/>
      <c r="E33" s="149"/>
      <c r="F33" s="153"/>
    </row>
    <row r="34" spans="1:6" ht="31.35" customHeight="1">
      <c r="A34" s="148" t="s">
        <v>428</v>
      </c>
      <c r="B34" s="150">
        <f>'Heures et coûts Encadrement '!C18</f>
        <v>0</v>
      </c>
      <c r="C34" s="150">
        <f>'Heures et coûts Encadrement '!C25</f>
        <v>0</v>
      </c>
      <c r="D34" s="150">
        <f>'Heures et coûts Encadrement '!C32</f>
        <v>0</v>
      </c>
      <c r="E34" s="150">
        <f>B34+D34+C34</f>
        <v>0</v>
      </c>
      <c r="F34" s="150">
        <f t="shared" ref="F34" si="7">E34*12</f>
        <v>0</v>
      </c>
    </row>
    <row r="35" spans="1:6" ht="31.35" customHeight="1">
      <c r="A35" s="151" t="s">
        <v>429</v>
      </c>
      <c r="B35" s="152">
        <f>B34</f>
        <v>0</v>
      </c>
      <c r="C35" s="152">
        <f t="shared" ref="C35" si="8">C34</f>
        <v>0</v>
      </c>
      <c r="D35" s="152">
        <f t="shared" ref="D35:F35" si="9">D34</f>
        <v>0</v>
      </c>
      <c r="E35" s="152">
        <f>E34</f>
        <v>0</v>
      </c>
      <c r="F35" s="152">
        <f t="shared" si="9"/>
        <v>0</v>
      </c>
    </row>
    <row r="36" spans="1:6" ht="31.35" customHeight="1">
      <c r="A36" s="154" t="s">
        <v>430</v>
      </c>
      <c r="B36" s="155">
        <f>B32+B35</f>
        <v>0</v>
      </c>
      <c r="C36" s="155">
        <f>C32+C35</f>
        <v>0</v>
      </c>
      <c r="D36" s="155">
        <f>D32+D35</f>
        <v>0</v>
      </c>
      <c r="E36" s="155">
        <f>E32+E35</f>
        <v>0</v>
      </c>
      <c r="F36" s="155">
        <f t="shared" ref="F36" si="10">F32+F35</f>
        <v>0</v>
      </c>
    </row>
    <row r="37" spans="1:6" ht="25.8">
      <c r="B37" s="156"/>
      <c r="C37" s="156"/>
      <c r="D37" s="157"/>
      <c r="E37" s="158"/>
    </row>
    <row r="38" spans="1:6" ht="45.6" customHeight="1">
      <c r="A38" s="156"/>
      <c r="B38" s="156"/>
      <c r="C38" s="156"/>
      <c r="D38" s="136" t="s">
        <v>454</v>
      </c>
      <c r="E38" s="159">
        <f>IF(E34,E34/(E29+E34),0)</f>
        <v>0</v>
      </c>
    </row>
    <row r="39" spans="1:6" ht="55.8" customHeight="1">
      <c r="A39" s="156"/>
      <c r="B39" s="156"/>
      <c r="C39" s="156"/>
      <c r="D39" s="136" t="s">
        <v>455</v>
      </c>
      <c r="E39" s="160">
        <f>IF((E29+E30+E31+E34),(E8+E9+E10+E11+E15)/(E29+E30+E31+E34),0)</f>
        <v>0</v>
      </c>
    </row>
  </sheetData>
  <sheetProtection algorithmName="SHA-512" hashValue="HiGQGkQH7N347w0s4x1erb1OWCj6QN4Sl675v8Eg7/oHYZkWZuoHE8L36cPxnsQHQWa/pV/oVSa0r30qrPoJ2w==" saltValue="cx4krZKJH/ynronapeOHRA==" spinCount="100000" sheet="1" selectLockedCells="1"/>
  <mergeCells count="3">
    <mergeCell ref="A3:D3"/>
    <mergeCell ref="E3:F3"/>
    <mergeCell ref="B4:D4"/>
  </mergeCells>
  <pageMargins left="0.7" right="0.7" top="0.75" bottom="0.75" header="0.3" footer="0.3"/>
  <pageSetup paperSize="9" scale="1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rgb="FFB790D4"/>
  </sheetPr>
  <dimension ref="A1:I199"/>
  <sheetViews>
    <sheetView showGridLines="0" view="pageBreakPreview" topLeftCell="B142" zoomScale="49" zoomScaleNormal="60" zoomScaleSheetLayoutView="40" workbookViewId="0">
      <selection activeCell="G156" sqref="G156:H156"/>
    </sheetView>
  </sheetViews>
  <sheetFormatPr baseColWidth="10" defaultColWidth="11.44140625" defaultRowHeight="15" customHeight="1" outlineLevelRow="1"/>
  <cols>
    <col min="1" max="1" width="42.109375" style="179" customWidth="1"/>
    <col min="2" max="2" width="128" style="180" customWidth="1"/>
    <col min="3" max="3" width="33.88671875" style="163" customWidth="1"/>
    <col min="4" max="4" width="27.5546875" style="181" customWidth="1"/>
    <col min="5" max="5" width="22.44140625" style="163" customWidth="1"/>
    <col min="6" max="6" width="35.44140625" style="163" customWidth="1"/>
    <col min="7" max="7" width="34.88671875" style="184" customWidth="1"/>
    <col min="8" max="8" width="34.88671875" style="183" customWidth="1"/>
    <col min="9" max="9" width="35.5546875" style="183" customWidth="1"/>
    <col min="10" max="16384" width="11.44140625" style="163"/>
  </cols>
  <sheetData>
    <row r="1" spans="1:9" ht="126" customHeight="1">
      <c r="G1" s="182"/>
    </row>
    <row r="2" spans="1:9" ht="33" customHeight="1">
      <c r="A2" s="462" t="s">
        <v>18</v>
      </c>
      <c r="B2" s="462"/>
      <c r="C2" s="462"/>
      <c r="D2" s="462"/>
      <c r="E2" s="462"/>
      <c r="F2" s="462"/>
      <c r="G2" s="463">
        <f>Instructions!C2</f>
        <v>0</v>
      </c>
      <c r="H2" s="463"/>
      <c r="I2" s="463"/>
    </row>
    <row r="3" spans="1:9" ht="14.4"/>
    <row r="4" spans="1:9" ht="114.6" customHeight="1">
      <c r="A4" s="464" t="s">
        <v>19</v>
      </c>
      <c r="B4" s="465"/>
      <c r="C4" s="464" t="s">
        <v>20</v>
      </c>
      <c r="D4" s="466"/>
      <c r="E4" s="466"/>
      <c r="F4" s="466"/>
      <c r="G4" s="467" t="s">
        <v>21</v>
      </c>
      <c r="H4" s="468"/>
      <c r="I4" s="469"/>
    </row>
    <row r="5" spans="1:9" ht="82.35" customHeight="1">
      <c r="A5" s="185" t="s">
        <v>25</v>
      </c>
      <c r="B5" s="186" t="s">
        <v>26</v>
      </c>
      <c r="C5" s="186" t="s">
        <v>27</v>
      </c>
      <c r="D5" s="187" t="s">
        <v>28</v>
      </c>
      <c r="E5" s="186" t="s">
        <v>29</v>
      </c>
      <c r="F5" s="188" t="s">
        <v>30</v>
      </c>
      <c r="G5" s="189" t="s">
        <v>22</v>
      </c>
      <c r="H5" s="190" t="s">
        <v>23</v>
      </c>
      <c r="I5" s="190" t="s">
        <v>24</v>
      </c>
    </row>
    <row r="6" spans="1:9" s="196" customFormat="1" ht="15.6">
      <c r="A6" s="191" t="s">
        <v>31</v>
      </c>
      <c r="B6" s="192"/>
      <c r="C6" s="192"/>
      <c r="D6" s="193"/>
      <c r="E6" s="192"/>
      <c r="F6" s="192"/>
      <c r="G6" s="194"/>
      <c r="H6" s="195"/>
      <c r="I6" s="195"/>
    </row>
    <row r="7" spans="1:9" ht="18" customHeight="1" outlineLevel="1">
      <c r="A7" s="197" t="s">
        <v>32</v>
      </c>
      <c r="B7" s="198" t="s">
        <v>33</v>
      </c>
      <c r="C7" s="199" t="s">
        <v>34</v>
      </c>
      <c r="D7" s="200">
        <v>27</v>
      </c>
      <c r="E7" s="201">
        <v>21.67</v>
      </c>
      <c r="F7" s="201" t="s">
        <v>458</v>
      </c>
      <c r="G7" s="280"/>
      <c r="H7" s="281"/>
      <c r="I7" s="202">
        <f t="shared" ref="I7:I13" si="0">G7*H7</f>
        <v>0</v>
      </c>
    </row>
    <row r="8" spans="1:9" ht="18" customHeight="1" outlineLevel="1">
      <c r="A8" s="197" t="s">
        <v>32</v>
      </c>
      <c r="B8" s="198" t="s">
        <v>35</v>
      </c>
      <c r="C8" s="199" t="s">
        <v>36</v>
      </c>
      <c r="D8" s="200">
        <v>340</v>
      </c>
      <c r="E8" s="201">
        <v>13</v>
      </c>
      <c r="F8" s="201" t="s">
        <v>456</v>
      </c>
      <c r="G8" s="280"/>
      <c r="H8" s="281"/>
      <c r="I8" s="202">
        <f t="shared" si="0"/>
        <v>0</v>
      </c>
    </row>
    <row r="9" spans="1:9" ht="18" customHeight="1" outlineLevel="1">
      <c r="A9" s="197" t="s">
        <v>32</v>
      </c>
      <c r="B9" s="198" t="s">
        <v>35</v>
      </c>
      <c r="C9" s="199" t="s">
        <v>34</v>
      </c>
      <c r="D9" s="200">
        <v>50</v>
      </c>
      <c r="E9" s="201">
        <v>13</v>
      </c>
      <c r="F9" s="201" t="s">
        <v>456</v>
      </c>
      <c r="G9" s="280"/>
      <c r="H9" s="281"/>
      <c r="I9" s="202">
        <f t="shared" si="0"/>
        <v>0</v>
      </c>
    </row>
    <row r="10" spans="1:9" ht="18" customHeight="1" outlineLevel="1">
      <c r="A10" s="198" t="s">
        <v>32</v>
      </c>
      <c r="B10" s="198" t="s">
        <v>37</v>
      </c>
      <c r="C10" s="199" t="s">
        <v>34</v>
      </c>
      <c r="D10" s="203">
        <v>80</v>
      </c>
      <c r="E10" s="201">
        <v>4.33</v>
      </c>
      <c r="F10" s="201" t="s">
        <v>459</v>
      </c>
      <c r="G10" s="280"/>
      <c r="H10" s="281"/>
      <c r="I10" s="202">
        <f t="shared" si="0"/>
        <v>0</v>
      </c>
    </row>
    <row r="11" spans="1:9" ht="18" customHeight="1" outlineLevel="1">
      <c r="A11" s="198" t="s">
        <v>32</v>
      </c>
      <c r="B11" s="198" t="s">
        <v>38</v>
      </c>
      <c r="C11" s="199" t="s">
        <v>39</v>
      </c>
      <c r="D11" s="200">
        <v>2627</v>
      </c>
      <c r="E11" s="201">
        <v>4.33</v>
      </c>
      <c r="F11" s="201" t="s">
        <v>469</v>
      </c>
      <c r="G11" s="280"/>
      <c r="H11" s="281"/>
      <c r="I11" s="202">
        <f t="shared" si="0"/>
        <v>0</v>
      </c>
    </row>
    <row r="12" spans="1:9" ht="18" customHeight="1" outlineLevel="1">
      <c r="A12" s="197" t="s">
        <v>32</v>
      </c>
      <c r="B12" s="198" t="s">
        <v>40</v>
      </c>
      <c r="C12" s="199" t="s">
        <v>41</v>
      </c>
      <c r="D12" s="200">
        <v>90</v>
      </c>
      <c r="E12" s="201">
        <v>8.67</v>
      </c>
      <c r="F12" s="204" t="s">
        <v>464</v>
      </c>
      <c r="G12" s="280"/>
      <c r="H12" s="281"/>
      <c r="I12" s="202">
        <f t="shared" si="0"/>
        <v>0</v>
      </c>
    </row>
    <row r="13" spans="1:9" ht="18" customHeight="1" outlineLevel="1">
      <c r="A13" s="197" t="s">
        <v>32</v>
      </c>
      <c r="B13" s="198" t="s">
        <v>43</v>
      </c>
      <c r="C13" s="199" t="s">
        <v>34</v>
      </c>
      <c r="D13" s="200">
        <v>103</v>
      </c>
      <c r="E13" s="201">
        <v>4.33</v>
      </c>
      <c r="F13" s="201" t="s">
        <v>459</v>
      </c>
      <c r="G13" s="280"/>
      <c r="H13" s="281"/>
      <c r="I13" s="202">
        <f t="shared" si="0"/>
        <v>0</v>
      </c>
    </row>
    <row r="14" spans="1:9" s="212" customFormat="1" ht="15.75" customHeight="1">
      <c r="A14" s="205"/>
      <c r="B14" s="206"/>
      <c r="C14" s="207"/>
      <c r="D14" s="208">
        <f>SUBTOTAL(9,D7:D13)</f>
        <v>3317</v>
      </c>
      <c r="E14" s="209"/>
      <c r="F14" s="209"/>
      <c r="G14" s="210">
        <f>SUBTOTAL(9,G7:G13)</f>
        <v>0</v>
      </c>
      <c r="H14" s="7"/>
      <c r="I14" s="211">
        <f>SUBTOTAL(9,I7:I13)</f>
        <v>0</v>
      </c>
    </row>
    <row r="15" spans="1:9" ht="15.6" customHeight="1" outlineLevel="1">
      <c r="A15" s="197" t="s">
        <v>45</v>
      </c>
      <c r="B15" s="198" t="s">
        <v>33</v>
      </c>
      <c r="C15" s="199" t="s">
        <v>34</v>
      </c>
      <c r="D15" s="200">
        <v>182</v>
      </c>
      <c r="E15" s="201">
        <v>21.67</v>
      </c>
      <c r="F15" s="201" t="s">
        <v>458</v>
      </c>
      <c r="G15" s="280"/>
      <c r="H15" s="281"/>
      <c r="I15" s="202">
        <f t="shared" ref="I15:I28" si="1">G15*H15</f>
        <v>0</v>
      </c>
    </row>
    <row r="16" spans="1:9" ht="15.6" customHeight="1" outlineLevel="1">
      <c r="A16" s="197" t="s">
        <v>45</v>
      </c>
      <c r="B16" s="198" t="s">
        <v>35</v>
      </c>
      <c r="C16" s="199" t="s">
        <v>46</v>
      </c>
      <c r="D16" s="200">
        <v>2090</v>
      </c>
      <c r="E16" s="201">
        <v>13</v>
      </c>
      <c r="F16" s="201" t="s">
        <v>456</v>
      </c>
      <c r="G16" s="280"/>
      <c r="H16" s="281"/>
      <c r="I16" s="202">
        <f t="shared" si="1"/>
        <v>0</v>
      </c>
    </row>
    <row r="17" spans="1:9" ht="15.6" customHeight="1" outlineLevel="1">
      <c r="A17" s="197" t="s">
        <v>45</v>
      </c>
      <c r="B17" s="198" t="s">
        <v>35</v>
      </c>
      <c r="C17" s="199" t="s">
        <v>47</v>
      </c>
      <c r="D17" s="200">
        <v>79</v>
      </c>
      <c r="E17" s="201">
        <v>13</v>
      </c>
      <c r="F17" s="201" t="s">
        <v>456</v>
      </c>
      <c r="G17" s="280"/>
      <c r="H17" s="281"/>
      <c r="I17" s="202">
        <f t="shared" si="1"/>
        <v>0</v>
      </c>
    </row>
    <row r="18" spans="1:9" ht="15.6" customHeight="1" outlineLevel="1">
      <c r="A18" s="197" t="s">
        <v>45</v>
      </c>
      <c r="B18" s="198" t="s">
        <v>48</v>
      </c>
      <c r="C18" s="199" t="s">
        <v>46</v>
      </c>
      <c r="D18" s="200">
        <v>722</v>
      </c>
      <c r="E18" s="201">
        <v>21.67</v>
      </c>
      <c r="F18" s="201" t="s">
        <v>470</v>
      </c>
      <c r="G18" s="280"/>
      <c r="H18" s="281"/>
      <c r="I18" s="202">
        <f t="shared" si="1"/>
        <v>0</v>
      </c>
    </row>
    <row r="19" spans="1:9" ht="15.75" customHeight="1" outlineLevel="1">
      <c r="A19" s="197" t="s">
        <v>45</v>
      </c>
      <c r="B19" s="198" t="s">
        <v>40</v>
      </c>
      <c r="C19" s="199" t="s">
        <v>46</v>
      </c>
      <c r="D19" s="200">
        <v>68</v>
      </c>
      <c r="E19" s="213">
        <v>8.67</v>
      </c>
      <c r="F19" s="204" t="s">
        <v>464</v>
      </c>
      <c r="G19" s="280"/>
      <c r="H19" s="281"/>
      <c r="I19" s="202">
        <f t="shared" si="1"/>
        <v>0</v>
      </c>
    </row>
    <row r="20" spans="1:9" ht="15.75" customHeight="1" outlineLevel="1">
      <c r="A20" s="197" t="s">
        <v>45</v>
      </c>
      <c r="B20" s="198" t="s">
        <v>49</v>
      </c>
      <c r="C20" s="199" t="s">
        <v>46</v>
      </c>
      <c r="D20" s="200">
        <v>191</v>
      </c>
      <c r="E20" s="201">
        <v>21.67</v>
      </c>
      <c r="F20" s="201" t="s">
        <v>462</v>
      </c>
      <c r="G20" s="280"/>
      <c r="H20" s="281"/>
      <c r="I20" s="202">
        <f t="shared" si="1"/>
        <v>0</v>
      </c>
    </row>
    <row r="21" spans="1:9" ht="15.75" customHeight="1" outlineLevel="1">
      <c r="A21" s="197" t="s">
        <v>45</v>
      </c>
      <c r="B21" s="198" t="s">
        <v>50</v>
      </c>
      <c r="C21" s="199" t="s">
        <v>51</v>
      </c>
      <c r="D21" s="200">
        <v>221</v>
      </c>
      <c r="E21" s="201">
        <v>21.67</v>
      </c>
      <c r="F21" s="201" t="s">
        <v>475</v>
      </c>
      <c r="G21" s="280"/>
      <c r="H21" s="281"/>
      <c r="I21" s="202">
        <f t="shared" si="1"/>
        <v>0</v>
      </c>
    </row>
    <row r="22" spans="1:9" ht="15.75" customHeight="1" outlineLevel="1">
      <c r="A22" s="197" t="s">
        <v>45</v>
      </c>
      <c r="B22" s="198" t="s">
        <v>52</v>
      </c>
      <c r="C22" s="199" t="s">
        <v>34</v>
      </c>
      <c r="D22" s="200">
        <v>185</v>
      </c>
      <c r="E22" s="201">
        <v>21.67</v>
      </c>
      <c r="F22" s="201" t="s">
        <v>458</v>
      </c>
      <c r="G22" s="280"/>
      <c r="H22" s="281"/>
      <c r="I22" s="202">
        <f t="shared" si="1"/>
        <v>0</v>
      </c>
    </row>
    <row r="23" spans="1:9" ht="15.75" customHeight="1" outlineLevel="1">
      <c r="A23" s="197" t="s">
        <v>45</v>
      </c>
      <c r="B23" s="198" t="s">
        <v>53</v>
      </c>
      <c r="C23" s="199" t="s">
        <v>46</v>
      </c>
      <c r="D23" s="200">
        <v>20</v>
      </c>
      <c r="E23" s="201">
        <v>1</v>
      </c>
      <c r="F23" s="201" t="s">
        <v>459</v>
      </c>
      <c r="G23" s="280"/>
      <c r="H23" s="281"/>
      <c r="I23" s="202">
        <f t="shared" si="1"/>
        <v>0</v>
      </c>
    </row>
    <row r="24" spans="1:9" ht="15.6" customHeight="1" outlineLevel="1">
      <c r="A24" s="197" t="s">
        <v>45</v>
      </c>
      <c r="B24" s="198" t="s">
        <v>54</v>
      </c>
      <c r="C24" s="199" t="s">
        <v>46</v>
      </c>
      <c r="D24" s="200">
        <v>66</v>
      </c>
      <c r="E24" s="204">
        <v>8.67</v>
      </c>
      <c r="F24" s="204" t="s">
        <v>464</v>
      </c>
      <c r="G24" s="280"/>
      <c r="H24" s="281"/>
      <c r="I24" s="202">
        <f t="shared" si="1"/>
        <v>0</v>
      </c>
    </row>
    <row r="25" spans="1:9" ht="15.6" customHeight="1" outlineLevel="1">
      <c r="A25" s="197" t="s">
        <v>45</v>
      </c>
      <c r="B25" s="198" t="s">
        <v>55</v>
      </c>
      <c r="C25" s="199" t="s">
        <v>46</v>
      </c>
      <c r="D25" s="200">
        <v>23</v>
      </c>
      <c r="E25" s="204">
        <v>8.67</v>
      </c>
      <c r="F25" s="204" t="s">
        <v>464</v>
      </c>
      <c r="G25" s="280"/>
      <c r="H25" s="281"/>
      <c r="I25" s="202">
        <f t="shared" si="1"/>
        <v>0</v>
      </c>
    </row>
    <row r="26" spans="1:9" ht="15.75" customHeight="1" outlineLevel="1">
      <c r="A26" s="197" t="s">
        <v>45</v>
      </c>
      <c r="B26" s="198" t="s">
        <v>56</v>
      </c>
      <c r="C26" s="199" t="s">
        <v>34</v>
      </c>
      <c r="D26" s="200">
        <v>65</v>
      </c>
      <c r="E26" s="201">
        <v>21.67</v>
      </c>
      <c r="F26" s="201" t="s">
        <v>33</v>
      </c>
      <c r="G26" s="280"/>
      <c r="H26" s="281"/>
      <c r="I26" s="202">
        <f t="shared" si="1"/>
        <v>0</v>
      </c>
    </row>
    <row r="27" spans="1:9" ht="15.75" customHeight="1" outlineLevel="1">
      <c r="A27" s="197" t="s">
        <v>45</v>
      </c>
      <c r="B27" s="198" t="s">
        <v>57</v>
      </c>
      <c r="C27" s="199" t="s">
        <v>46</v>
      </c>
      <c r="D27" s="200">
        <v>25</v>
      </c>
      <c r="E27" s="201">
        <v>21.67</v>
      </c>
      <c r="F27" s="201" t="s">
        <v>465</v>
      </c>
      <c r="G27" s="280"/>
      <c r="H27" s="281"/>
      <c r="I27" s="202">
        <f t="shared" si="1"/>
        <v>0</v>
      </c>
    </row>
    <row r="28" spans="1:9" ht="15.75" customHeight="1" outlineLevel="1">
      <c r="A28" s="197" t="s">
        <v>45</v>
      </c>
      <c r="B28" s="198" t="s">
        <v>38</v>
      </c>
      <c r="C28" s="199" t="s">
        <v>39</v>
      </c>
      <c r="D28" s="200">
        <v>1113</v>
      </c>
      <c r="E28" s="201" t="s">
        <v>58</v>
      </c>
      <c r="F28" s="201" t="s">
        <v>469</v>
      </c>
      <c r="G28" s="280"/>
      <c r="H28" s="281"/>
      <c r="I28" s="202">
        <f t="shared" si="1"/>
        <v>0</v>
      </c>
    </row>
    <row r="29" spans="1:9" ht="15.75" customHeight="1" outlineLevel="1">
      <c r="A29" s="214" t="s">
        <v>45</v>
      </c>
      <c r="B29" s="215" t="s">
        <v>59</v>
      </c>
      <c r="C29" s="216" t="s">
        <v>34</v>
      </c>
      <c r="D29" s="217">
        <v>21</v>
      </c>
      <c r="E29" s="218" t="s">
        <v>60</v>
      </c>
      <c r="F29" s="218"/>
      <c r="G29" s="219"/>
      <c r="H29" s="220"/>
      <c r="I29" s="221"/>
    </row>
    <row r="30" spans="1:9" ht="15.75" customHeight="1" outlineLevel="1">
      <c r="A30" s="197" t="s">
        <v>45</v>
      </c>
      <c r="B30" s="198" t="s">
        <v>61</v>
      </c>
      <c r="C30" s="199" t="s">
        <v>39</v>
      </c>
      <c r="D30" s="200">
        <v>58</v>
      </c>
      <c r="E30" s="201">
        <v>21.67</v>
      </c>
      <c r="F30" s="201" t="s">
        <v>468</v>
      </c>
      <c r="G30" s="280"/>
      <c r="H30" s="281"/>
      <c r="I30" s="202">
        <f>G30*H30</f>
        <v>0</v>
      </c>
    </row>
    <row r="31" spans="1:9" ht="15.75" customHeight="1" outlineLevel="1">
      <c r="A31" s="197" t="s">
        <v>45</v>
      </c>
      <c r="B31" s="198" t="s">
        <v>62</v>
      </c>
      <c r="C31" s="199" t="s">
        <v>46</v>
      </c>
      <c r="D31" s="200">
        <v>18</v>
      </c>
      <c r="E31" s="204">
        <v>21.67</v>
      </c>
      <c r="F31" s="204" t="s">
        <v>464</v>
      </c>
      <c r="G31" s="280"/>
      <c r="H31" s="281"/>
      <c r="I31" s="202">
        <f>G31*H31</f>
        <v>0</v>
      </c>
    </row>
    <row r="32" spans="1:9" ht="15.75" customHeight="1" outlineLevel="1">
      <c r="A32" s="197" t="s">
        <v>45</v>
      </c>
      <c r="B32" s="198" t="s">
        <v>63</v>
      </c>
      <c r="C32" s="199" t="s">
        <v>34</v>
      </c>
      <c r="D32" s="200">
        <v>44</v>
      </c>
      <c r="E32" s="201">
        <v>21.67</v>
      </c>
      <c r="F32" s="201" t="s">
        <v>33</v>
      </c>
      <c r="G32" s="280"/>
      <c r="H32" s="281"/>
      <c r="I32" s="202">
        <f>G32*H32</f>
        <v>0</v>
      </c>
    </row>
    <row r="33" spans="1:9" s="212" customFormat="1" ht="15.75" customHeight="1">
      <c r="A33" s="205"/>
      <c r="B33" s="206"/>
      <c r="C33" s="207"/>
      <c r="D33" s="208">
        <f>SUBTOTAL(9,D15:D32)</f>
        <v>5191</v>
      </c>
      <c r="E33" s="209"/>
      <c r="F33" s="209"/>
      <c r="G33" s="210">
        <f>SUBTOTAL(9,G15:G32)</f>
        <v>0</v>
      </c>
      <c r="H33" s="7"/>
      <c r="I33" s="211">
        <f>SUBTOTAL(9,I15:I32)</f>
        <v>0</v>
      </c>
    </row>
    <row r="34" spans="1:9" ht="15.6" customHeight="1" outlineLevel="1">
      <c r="A34" s="197" t="s">
        <v>64</v>
      </c>
      <c r="B34" s="198" t="s">
        <v>442</v>
      </c>
      <c r="C34" s="199" t="s">
        <v>34</v>
      </c>
      <c r="D34" s="222">
        <v>726</v>
      </c>
      <c r="E34" s="204">
        <v>21.67</v>
      </c>
      <c r="F34" s="204" t="s">
        <v>457</v>
      </c>
      <c r="G34" s="280"/>
      <c r="H34" s="281"/>
      <c r="I34" s="202">
        <f t="shared" ref="I34:I47" si="2">G34*H34</f>
        <v>0</v>
      </c>
    </row>
    <row r="35" spans="1:9" ht="15.6" customHeight="1" outlineLevel="1">
      <c r="A35" s="197" t="s">
        <v>64</v>
      </c>
      <c r="B35" s="198" t="s">
        <v>65</v>
      </c>
      <c r="C35" s="199" t="s">
        <v>47</v>
      </c>
      <c r="D35" s="222">
        <v>70</v>
      </c>
      <c r="E35" s="204">
        <v>21.67</v>
      </c>
      <c r="F35" s="204" t="s">
        <v>457</v>
      </c>
      <c r="G35" s="280"/>
      <c r="H35" s="281"/>
      <c r="I35" s="202">
        <f t="shared" si="2"/>
        <v>0</v>
      </c>
    </row>
    <row r="36" spans="1:9" ht="15.6" customHeight="1" outlineLevel="1">
      <c r="A36" s="197" t="s">
        <v>64</v>
      </c>
      <c r="B36" s="198" t="s">
        <v>66</v>
      </c>
      <c r="C36" s="199" t="s">
        <v>67</v>
      </c>
      <c r="D36" s="222">
        <v>194</v>
      </c>
      <c r="E36" s="204">
        <v>21.67</v>
      </c>
      <c r="F36" s="204" t="s">
        <v>457</v>
      </c>
      <c r="G36" s="280"/>
      <c r="H36" s="281"/>
      <c r="I36" s="202">
        <f t="shared" si="2"/>
        <v>0</v>
      </c>
    </row>
    <row r="37" spans="1:9" ht="15.6" customHeight="1" outlineLevel="1">
      <c r="A37" s="197" t="s">
        <v>64</v>
      </c>
      <c r="B37" s="198" t="s">
        <v>42</v>
      </c>
      <c r="C37" s="199" t="s">
        <v>41</v>
      </c>
      <c r="D37" s="222">
        <v>1012</v>
      </c>
      <c r="E37" s="204">
        <v>8.67</v>
      </c>
      <c r="F37" s="204" t="s">
        <v>464</v>
      </c>
      <c r="G37" s="280"/>
      <c r="H37" s="281"/>
      <c r="I37" s="202">
        <f t="shared" si="2"/>
        <v>0</v>
      </c>
    </row>
    <row r="38" spans="1:9" ht="15.75" customHeight="1" outlineLevel="1">
      <c r="A38" s="197" t="s">
        <v>64</v>
      </c>
      <c r="B38" s="198" t="s">
        <v>68</v>
      </c>
      <c r="C38" s="199" t="s">
        <v>46</v>
      </c>
      <c r="D38" s="222">
        <v>71</v>
      </c>
      <c r="E38" s="204">
        <v>8.67</v>
      </c>
      <c r="F38" s="204" t="s">
        <v>464</v>
      </c>
      <c r="G38" s="280"/>
      <c r="H38" s="281"/>
      <c r="I38" s="202">
        <f t="shared" si="2"/>
        <v>0</v>
      </c>
    </row>
    <row r="39" spans="1:9" ht="15.75" customHeight="1" outlineLevel="1">
      <c r="A39" s="197" t="s">
        <v>64</v>
      </c>
      <c r="B39" s="198" t="s">
        <v>69</v>
      </c>
      <c r="C39" s="199" t="s">
        <v>70</v>
      </c>
      <c r="D39" s="222">
        <v>44</v>
      </c>
      <c r="E39" s="204">
        <v>21.67</v>
      </c>
      <c r="F39" s="201" t="s">
        <v>471</v>
      </c>
      <c r="G39" s="280"/>
      <c r="H39" s="281"/>
      <c r="I39" s="202">
        <f t="shared" si="2"/>
        <v>0</v>
      </c>
    </row>
    <row r="40" spans="1:9" ht="15.75" customHeight="1" outlineLevel="1">
      <c r="A40" s="197" t="s">
        <v>64</v>
      </c>
      <c r="B40" s="198" t="s">
        <v>69</v>
      </c>
      <c r="C40" s="199" t="s">
        <v>71</v>
      </c>
      <c r="D40" s="222">
        <v>176</v>
      </c>
      <c r="E40" s="204">
        <v>21.67</v>
      </c>
      <c r="F40" s="201" t="s">
        <v>471</v>
      </c>
      <c r="G40" s="280"/>
      <c r="H40" s="281"/>
      <c r="I40" s="202">
        <f t="shared" si="2"/>
        <v>0</v>
      </c>
    </row>
    <row r="41" spans="1:9" ht="15.75" customHeight="1" outlineLevel="1">
      <c r="A41" s="197" t="s">
        <v>64</v>
      </c>
      <c r="B41" s="198" t="s">
        <v>48</v>
      </c>
      <c r="C41" s="199" t="s">
        <v>41</v>
      </c>
      <c r="D41" s="222">
        <v>385</v>
      </c>
      <c r="E41" s="204">
        <v>21.67</v>
      </c>
      <c r="F41" s="201" t="s">
        <v>470</v>
      </c>
      <c r="G41" s="280"/>
      <c r="H41" s="281"/>
      <c r="I41" s="202">
        <f t="shared" si="2"/>
        <v>0</v>
      </c>
    </row>
    <row r="42" spans="1:9" ht="15.75" customHeight="1" outlineLevel="1">
      <c r="A42" s="197" t="s">
        <v>64</v>
      </c>
      <c r="B42" s="198" t="s">
        <v>33</v>
      </c>
      <c r="C42" s="199" t="s">
        <v>34</v>
      </c>
      <c r="D42" s="222">
        <v>250</v>
      </c>
      <c r="E42" s="204">
        <v>21.67</v>
      </c>
      <c r="F42" s="201" t="s">
        <v>458</v>
      </c>
      <c r="G42" s="280"/>
      <c r="H42" s="281"/>
      <c r="I42" s="202">
        <f t="shared" si="2"/>
        <v>0</v>
      </c>
    </row>
    <row r="43" spans="1:9" ht="15.6" customHeight="1" outlineLevel="1">
      <c r="A43" s="197" t="s">
        <v>64</v>
      </c>
      <c r="B43" s="198" t="s">
        <v>72</v>
      </c>
      <c r="C43" s="199" t="s">
        <v>41</v>
      </c>
      <c r="D43" s="222">
        <v>41</v>
      </c>
      <c r="E43" s="204">
        <v>21.67</v>
      </c>
      <c r="F43" s="204" t="s">
        <v>464</v>
      </c>
      <c r="G43" s="280"/>
      <c r="H43" s="281"/>
      <c r="I43" s="202">
        <f t="shared" si="2"/>
        <v>0</v>
      </c>
    </row>
    <row r="44" spans="1:9" ht="15.6" customHeight="1" outlineLevel="1">
      <c r="A44" s="197" t="s">
        <v>64</v>
      </c>
      <c r="B44" s="198" t="s">
        <v>72</v>
      </c>
      <c r="C44" s="199" t="s">
        <v>46</v>
      </c>
      <c r="D44" s="222">
        <v>227</v>
      </c>
      <c r="E44" s="204">
        <v>21.67</v>
      </c>
      <c r="F44" s="204" t="s">
        <v>464</v>
      </c>
      <c r="G44" s="280"/>
      <c r="H44" s="281"/>
      <c r="I44" s="202">
        <f t="shared" si="2"/>
        <v>0</v>
      </c>
    </row>
    <row r="45" spans="1:9" ht="15.75" customHeight="1" outlineLevel="1">
      <c r="A45" s="197" t="s">
        <v>64</v>
      </c>
      <c r="B45" s="198" t="s">
        <v>35</v>
      </c>
      <c r="C45" s="199" t="s">
        <v>34</v>
      </c>
      <c r="D45" s="222">
        <v>1349</v>
      </c>
      <c r="E45" s="204">
        <v>21.67</v>
      </c>
      <c r="F45" s="201" t="s">
        <v>456</v>
      </c>
      <c r="G45" s="280"/>
      <c r="H45" s="281"/>
      <c r="I45" s="202">
        <f t="shared" si="2"/>
        <v>0</v>
      </c>
    </row>
    <row r="46" spans="1:9" ht="15.75" customHeight="1" outlineLevel="1">
      <c r="A46" s="197" t="s">
        <v>64</v>
      </c>
      <c r="B46" s="198" t="s">
        <v>73</v>
      </c>
      <c r="C46" s="199" t="s">
        <v>41</v>
      </c>
      <c r="D46" s="222">
        <f>675-660</f>
        <v>15</v>
      </c>
      <c r="E46" s="204">
        <v>21.67</v>
      </c>
      <c r="F46" s="204" t="s">
        <v>466</v>
      </c>
      <c r="G46" s="280"/>
      <c r="H46" s="281"/>
      <c r="I46" s="202">
        <f t="shared" si="2"/>
        <v>0</v>
      </c>
    </row>
    <row r="47" spans="1:9" ht="15.75" customHeight="1" outlineLevel="1">
      <c r="A47" s="197" t="s">
        <v>64</v>
      </c>
      <c r="B47" s="198" t="s">
        <v>73</v>
      </c>
      <c r="C47" s="199" t="s">
        <v>74</v>
      </c>
      <c r="D47" s="222">
        <f>65+65+15+15+112+138+110+138</f>
        <v>658</v>
      </c>
      <c r="E47" s="204">
        <v>21.67</v>
      </c>
      <c r="F47" s="204" t="s">
        <v>466</v>
      </c>
      <c r="G47" s="280"/>
      <c r="H47" s="281"/>
      <c r="I47" s="202">
        <f t="shared" si="2"/>
        <v>0</v>
      </c>
    </row>
    <row r="48" spans="1:9" ht="15.75" customHeight="1" outlineLevel="1">
      <c r="A48" s="214" t="s">
        <v>64</v>
      </c>
      <c r="B48" s="215" t="s">
        <v>75</v>
      </c>
      <c r="C48" s="216" t="s">
        <v>39</v>
      </c>
      <c r="D48" s="217">
        <v>680</v>
      </c>
      <c r="E48" s="218" t="s">
        <v>60</v>
      </c>
      <c r="F48" s="218"/>
      <c r="G48" s="219"/>
      <c r="H48" s="220"/>
      <c r="I48" s="221"/>
    </row>
    <row r="49" spans="1:9" ht="15.75" customHeight="1" outlineLevel="1">
      <c r="A49" s="197" t="s">
        <v>64</v>
      </c>
      <c r="B49" s="198" t="s">
        <v>76</v>
      </c>
      <c r="C49" s="199" t="s">
        <v>34</v>
      </c>
      <c r="D49" s="222">
        <v>103</v>
      </c>
      <c r="E49" s="204">
        <v>21.67</v>
      </c>
      <c r="F49" s="201" t="s">
        <v>471</v>
      </c>
      <c r="G49" s="280"/>
      <c r="H49" s="281"/>
      <c r="I49" s="202">
        <f t="shared" ref="I49:I56" si="3">G49*H49</f>
        <v>0</v>
      </c>
    </row>
    <row r="50" spans="1:9" ht="15.75" customHeight="1" outlineLevel="1">
      <c r="A50" s="197" t="s">
        <v>64</v>
      </c>
      <c r="B50" s="198" t="s">
        <v>77</v>
      </c>
      <c r="C50" s="199" t="s">
        <v>41</v>
      </c>
      <c r="D50" s="222">
        <v>545</v>
      </c>
      <c r="E50" s="204">
        <v>8.67</v>
      </c>
      <c r="F50" s="204" t="s">
        <v>464</v>
      </c>
      <c r="G50" s="280"/>
      <c r="H50" s="281"/>
      <c r="I50" s="202">
        <f t="shared" si="3"/>
        <v>0</v>
      </c>
    </row>
    <row r="51" spans="1:9" ht="15.6" customHeight="1" outlineLevel="1">
      <c r="A51" s="197" t="s">
        <v>64</v>
      </c>
      <c r="B51" s="198" t="s">
        <v>78</v>
      </c>
      <c r="C51" s="199" t="s">
        <v>46</v>
      </c>
      <c r="D51" s="222">
        <v>208</v>
      </c>
      <c r="E51" s="204">
        <v>21.67</v>
      </c>
      <c r="F51" s="204" t="s">
        <v>464</v>
      </c>
      <c r="G51" s="280"/>
      <c r="H51" s="281"/>
      <c r="I51" s="202">
        <f t="shared" si="3"/>
        <v>0</v>
      </c>
    </row>
    <row r="52" spans="1:9" ht="15.6" customHeight="1" outlineLevel="1">
      <c r="A52" s="197" t="s">
        <v>64</v>
      </c>
      <c r="B52" s="198" t="s">
        <v>79</v>
      </c>
      <c r="C52" s="223" t="s">
        <v>46</v>
      </c>
      <c r="D52" s="224">
        <v>70</v>
      </c>
      <c r="E52" s="204">
        <v>21.67</v>
      </c>
      <c r="F52" s="204" t="s">
        <v>467</v>
      </c>
      <c r="G52" s="280"/>
      <c r="H52" s="281"/>
      <c r="I52" s="202">
        <f t="shared" si="3"/>
        <v>0</v>
      </c>
    </row>
    <row r="53" spans="1:9" ht="15.6" customHeight="1" outlineLevel="1">
      <c r="A53" s="197" t="s">
        <v>64</v>
      </c>
      <c r="B53" s="198" t="s">
        <v>80</v>
      </c>
      <c r="C53" s="199" t="s">
        <v>46</v>
      </c>
      <c r="D53" s="222">
        <v>74</v>
      </c>
      <c r="E53" s="204">
        <v>21.67</v>
      </c>
      <c r="F53" s="204" t="s">
        <v>461</v>
      </c>
      <c r="G53" s="280"/>
      <c r="H53" s="281"/>
      <c r="I53" s="202">
        <f t="shared" si="3"/>
        <v>0</v>
      </c>
    </row>
    <row r="54" spans="1:9" ht="15.75" customHeight="1" outlineLevel="1">
      <c r="A54" s="197" t="s">
        <v>64</v>
      </c>
      <c r="B54" s="198" t="s">
        <v>40</v>
      </c>
      <c r="C54" s="199" t="s">
        <v>46</v>
      </c>
      <c r="D54" s="222">
        <v>90</v>
      </c>
      <c r="E54" s="204">
        <v>8.67</v>
      </c>
      <c r="F54" s="204" t="s">
        <v>464</v>
      </c>
      <c r="G54" s="280"/>
      <c r="H54" s="281"/>
      <c r="I54" s="202">
        <f t="shared" si="3"/>
        <v>0</v>
      </c>
    </row>
    <row r="55" spans="1:9" ht="15.75" customHeight="1" outlineLevel="1">
      <c r="A55" s="197" t="s">
        <v>64</v>
      </c>
      <c r="B55" s="198" t="s">
        <v>81</v>
      </c>
      <c r="C55" s="199" t="s">
        <v>51</v>
      </c>
      <c r="D55" s="222">
        <v>55</v>
      </c>
      <c r="E55" s="204">
        <v>21.67</v>
      </c>
      <c r="F55" s="204" t="s">
        <v>460</v>
      </c>
      <c r="G55" s="280"/>
      <c r="H55" s="281"/>
      <c r="I55" s="202">
        <f t="shared" si="3"/>
        <v>0</v>
      </c>
    </row>
    <row r="56" spans="1:9" ht="15.75" customHeight="1" outlineLevel="1">
      <c r="A56" s="197" t="s">
        <v>64</v>
      </c>
      <c r="B56" s="198" t="s">
        <v>82</v>
      </c>
      <c r="C56" s="199" t="s">
        <v>41</v>
      </c>
      <c r="D56" s="222">
        <v>131</v>
      </c>
      <c r="E56" s="201">
        <v>13</v>
      </c>
      <c r="F56" s="201" t="s">
        <v>456</v>
      </c>
      <c r="G56" s="280"/>
      <c r="H56" s="281"/>
      <c r="I56" s="202">
        <f t="shared" si="3"/>
        <v>0</v>
      </c>
    </row>
    <row r="57" spans="1:9" s="212" customFormat="1" ht="15.75" customHeight="1">
      <c r="A57" s="205"/>
      <c r="B57" s="206"/>
      <c r="C57" s="207"/>
      <c r="D57" s="208">
        <f>SUBTOTAL(9,D34:D56)</f>
        <v>7174</v>
      </c>
      <c r="E57" s="209"/>
      <c r="F57" s="209"/>
      <c r="G57" s="210">
        <f>SUBTOTAL(9,G34:G56)</f>
        <v>0</v>
      </c>
      <c r="H57" s="7"/>
      <c r="I57" s="211">
        <f>SUBTOTAL(9,I34:I56)</f>
        <v>0</v>
      </c>
    </row>
    <row r="58" spans="1:9" ht="15.6" customHeight="1" outlineLevel="1">
      <c r="A58" s="197" t="s">
        <v>83</v>
      </c>
      <c r="B58" s="198" t="s">
        <v>84</v>
      </c>
      <c r="C58" s="199" t="s">
        <v>47</v>
      </c>
      <c r="D58" s="222">
        <v>400</v>
      </c>
      <c r="E58" s="204">
        <v>26</v>
      </c>
      <c r="F58" s="204" t="s">
        <v>465</v>
      </c>
      <c r="G58" s="280"/>
      <c r="H58" s="281"/>
      <c r="I58" s="202">
        <f t="shared" ref="I58:I70" si="4">G58*H58</f>
        <v>0</v>
      </c>
    </row>
    <row r="59" spans="1:9" ht="15.6" customHeight="1" outlineLevel="1">
      <c r="A59" s="197" t="s">
        <v>83</v>
      </c>
      <c r="B59" s="198" t="s">
        <v>85</v>
      </c>
      <c r="C59" s="199" t="s">
        <v>46</v>
      </c>
      <c r="D59" s="222">
        <v>25</v>
      </c>
      <c r="E59" s="204">
        <v>26</v>
      </c>
      <c r="F59" s="204" t="s">
        <v>465</v>
      </c>
      <c r="G59" s="280"/>
      <c r="H59" s="281"/>
      <c r="I59" s="202">
        <f t="shared" si="4"/>
        <v>0</v>
      </c>
    </row>
    <row r="60" spans="1:9" ht="15.6" customHeight="1" outlineLevel="1">
      <c r="A60" s="197" t="s">
        <v>83</v>
      </c>
      <c r="B60" s="198" t="s">
        <v>86</v>
      </c>
      <c r="C60" s="199" t="s">
        <v>67</v>
      </c>
      <c r="D60" s="222">
        <v>203</v>
      </c>
      <c r="E60" s="201">
        <v>13</v>
      </c>
      <c r="F60" s="204" t="s">
        <v>456</v>
      </c>
      <c r="G60" s="280"/>
      <c r="H60" s="281"/>
      <c r="I60" s="202">
        <f t="shared" si="4"/>
        <v>0</v>
      </c>
    </row>
    <row r="61" spans="1:9" ht="15.6" customHeight="1" outlineLevel="1">
      <c r="A61" s="197" t="s">
        <v>83</v>
      </c>
      <c r="B61" s="198" t="s">
        <v>86</v>
      </c>
      <c r="C61" s="199" t="s">
        <v>34</v>
      </c>
      <c r="D61" s="222">
        <v>105</v>
      </c>
      <c r="E61" s="201">
        <v>13</v>
      </c>
      <c r="F61" s="204" t="s">
        <v>456</v>
      </c>
      <c r="G61" s="280"/>
      <c r="H61" s="281"/>
      <c r="I61" s="202">
        <f t="shared" si="4"/>
        <v>0</v>
      </c>
    </row>
    <row r="62" spans="1:9" ht="15.6" customHeight="1" outlineLevel="1">
      <c r="A62" s="197" t="s">
        <v>83</v>
      </c>
      <c r="B62" s="198" t="s">
        <v>42</v>
      </c>
      <c r="C62" s="199" t="s">
        <v>41</v>
      </c>
      <c r="D62" s="222">
        <v>3261</v>
      </c>
      <c r="E62" s="204">
        <v>8.67</v>
      </c>
      <c r="F62" s="204" t="s">
        <v>464</v>
      </c>
      <c r="G62" s="280"/>
      <c r="H62" s="281"/>
      <c r="I62" s="202">
        <f t="shared" si="4"/>
        <v>0</v>
      </c>
    </row>
    <row r="63" spans="1:9" ht="15.75" customHeight="1" outlineLevel="1">
      <c r="A63" s="197" t="s">
        <v>83</v>
      </c>
      <c r="B63" s="198" t="s">
        <v>33</v>
      </c>
      <c r="C63" s="199" t="s">
        <v>34</v>
      </c>
      <c r="D63" s="222">
        <v>179</v>
      </c>
      <c r="E63" s="204">
        <v>21.67</v>
      </c>
      <c r="F63" s="201" t="s">
        <v>458</v>
      </c>
      <c r="G63" s="280"/>
      <c r="H63" s="281"/>
      <c r="I63" s="202">
        <f t="shared" si="4"/>
        <v>0</v>
      </c>
    </row>
    <row r="64" spans="1:9" ht="16.2" customHeight="1" outlineLevel="1">
      <c r="A64" s="197" t="s">
        <v>83</v>
      </c>
      <c r="B64" s="198" t="s">
        <v>35</v>
      </c>
      <c r="C64" s="199" t="s">
        <v>34</v>
      </c>
      <c r="D64" s="222">
        <v>342</v>
      </c>
      <c r="E64" s="201">
        <v>13</v>
      </c>
      <c r="F64" s="201" t="s">
        <v>456</v>
      </c>
      <c r="G64" s="280"/>
      <c r="H64" s="281"/>
      <c r="I64" s="202">
        <f t="shared" si="4"/>
        <v>0</v>
      </c>
    </row>
    <row r="65" spans="1:9" ht="15.75" customHeight="1" outlineLevel="1">
      <c r="A65" s="197" t="s">
        <v>83</v>
      </c>
      <c r="B65" s="198" t="s">
        <v>35</v>
      </c>
      <c r="C65" s="199" t="s">
        <v>41</v>
      </c>
      <c r="D65" s="222">
        <v>870</v>
      </c>
      <c r="E65" s="201">
        <v>13</v>
      </c>
      <c r="F65" s="201" t="s">
        <v>456</v>
      </c>
      <c r="G65" s="280"/>
      <c r="H65" s="281"/>
      <c r="I65" s="202">
        <f t="shared" si="4"/>
        <v>0</v>
      </c>
    </row>
    <row r="66" spans="1:9" ht="15.75" customHeight="1" outlineLevel="1">
      <c r="A66" s="197" t="s">
        <v>83</v>
      </c>
      <c r="B66" s="198" t="s">
        <v>35</v>
      </c>
      <c r="C66" s="199" t="s">
        <v>47</v>
      </c>
      <c r="D66" s="222">
        <v>13</v>
      </c>
      <c r="E66" s="201">
        <v>13</v>
      </c>
      <c r="F66" s="201" t="s">
        <v>456</v>
      </c>
      <c r="G66" s="280"/>
      <c r="H66" s="281"/>
      <c r="I66" s="202">
        <f t="shared" si="4"/>
        <v>0</v>
      </c>
    </row>
    <row r="67" spans="1:9" ht="16.2" customHeight="1" outlineLevel="1">
      <c r="A67" s="197" t="s">
        <v>83</v>
      </c>
      <c r="B67" s="198" t="s">
        <v>87</v>
      </c>
      <c r="C67" s="199" t="s">
        <v>34</v>
      </c>
      <c r="D67" s="222">
        <v>47</v>
      </c>
      <c r="E67" s="204">
        <v>21.67</v>
      </c>
      <c r="F67" s="204" t="s">
        <v>465</v>
      </c>
      <c r="G67" s="280"/>
      <c r="H67" s="281"/>
      <c r="I67" s="202">
        <f t="shared" si="4"/>
        <v>0</v>
      </c>
    </row>
    <row r="68" spans="1:9" ht="15.75" customHeight="1" outlineLevel="1">
      <c r="A68" s="197" t="s">
        <v>83</v>
      </c>
      <c r="B68" s="198" t="s">
        <v>88</v>
      </c>
      <c r="C68" s="199" t="s">
        <v>41</v>
      </c>
      <c r="D68" s="222">
        <f>262-D69</f>
        <v>35</v>
      </c>
      <c r="E68" s="204">
        <v>21.67</v>
      </c>
      <c r="F68" s="204" t="s">
        <v>466</v>
      </c>
      <c r="G68" s="280"/>
      <c r="H68" s="281"/>
      <c r="I68" s="202">
        <f t="shared" si="4"/>
        <v>0</v>
      </c>
    </row>
    <row r="69" spans="1:9" ht="15.75" customHeight="1" outlineLevel="1">
      <c r="A69" s="197" t="s">
        <v>83</v>
      </c>
      <c r="B69" s="198" t="s">
        <v>88</v>
      </c>
      <c r="C69" s="199" t="s">
        <v>74</v>
      </c>
      <c r="D69" s="222">
        <f>30+50+20+37+30+20+20+20</f>
        <v>227</v>
      </c>
      <c r="E69" s="204">
        <v>21.67</v>
      </c>
      <c r="F69" s="204" t="s">
        <v>466</v>
      </c>
      <c r="G69" s="280"/>
      <c r="H69" s="281"/>
      <c r="I69" s="202">
        <f t="shared" si="4"/>
        <v>0</v>
      </c>
    </row>
    <row r="70" spans="1:9" ht="15.75" customHeight="1" outlineLevel="1">
      <c r="A70" s="197" t="s">
        <v>83</v>
      </c>
      <c r="B70" s="198" t="s">
        <v>82</v>
      </c>
      <c r="C70" s="199" t="s">
        <v>41</v>
      </c>
      <c r="D70" s="222">
        <v>348</v>
      </c>
      <c r="E70" s="201">
        <v>13</v>
      </c>
      <c r="F70" s="201" t="s">
        <v>456</v>
      </c>
      <c r="G70" s="280"/>
      <c r="H70" s="281"/>
      <c r="I70" s="202">
        <f t="shared" si="4"/>
        <v>0</v>
      </c>
    </row>
    <row r="71" spans="1:9" s="212" customFormat="1" ht="15.75" customHeight="1">
      <c r="A71" s="205"/>
      <c r="B71" s="206"/>
      <c r="C71" s="207"/>
      <c r="D71" s="208">
        <f>SUBTOTAL(9,D58:D70)</f>
        <v>6055</v>
      </c>
      <c r="E71" s="209"/>
      <c r="F71" s="209"/>
      <c r="G71" s="210">
        <f>SUBTOTAL(9,G58:G70)</f>
        <v>0</v>
      </c>
      <c r="H71" s="7"/>
      <c r="I71" s="211">
        <f>SUBTOTAL(9,I58:I70)</f>
        <v>0</v>
      </c>
    </row>
    <row r="72" spans="1:9" ht="15.6" customHeight="1" outlineLevel="1">
      <c r="A72" s="197" t="s">
        <v>89</v>
      </c>
      <c r="B72" s="225" t="s">
        <v>86</v>
      </c>
      <c r="C72" s="199" t="s">
        <v>67</v>
      </c>
      <c r="D72" s="222">
        <v>210</v>
      </c>
      <c r="E72" s="201">
        <v>13</v>
      </c>
      <c r="F72" s="204" t="s">
        <v>456</v>
      </c>
      <c r="G72" s="280"/>
      <c r="H72" s="281"/>
      <c r="I72" s="202">
        <f t="shared" ref="I72:I77" si="5">G72*H72</f>
        <v>0</v>
      </c>
    </row>
    <row r="73" spans="1:9" ht="15.6" customHeight="1" outlineLevel="1">
      <c r="A73" s="197" t="s">
        <v>89</v>
      </c>
      <c r="B73" s="225" t="s">
        <v>86</v>
      </c>
      <c r="C73" s="199" t="s">
        <v>34</v>
      </c>
      <c r="D73" s="222">
        <v>101</v>
      </c>
      <c r="E73" s="201">
        <v>13</v>
      </c>
      <c r="F73" s="204" t="s">
        <v>456</v>
      </c>
      <c r="G73" s="280"/>
      <c r="H73" s="281"/>
      <c r="I73" s="202">
        <f t="shared" si="5"/>
        <v>0</v>
      </c>
    </row>
    <row r="74" spans="1:9" ht="15.6" customHeight="1" outlineLevel="1">
      <c r="A74" s="197" t="s">
        <v>89</v>
      </c>
      <c r="B74" s="225" t="s">
        <v>42</v>
      </c>
      <c r="C74" s="199" t="s">
        <v>41</v>
      </c>
      <c r="D74" s="222">
        <v>3842</v>
      </c>
      <c r="E74" s="204">
        <v>8.67</v>
      </c>
      <c r="F74" s="204" t="s">
        <v>464</v>
      </c>
      <c r="G74" s="280"/>
      <c r="H74" s="281"/>
      <c r="I74" s="202">
        <f t="shared" si="5"/>
        <v>0</v>
      </c>
    </row>
    <row r="75" spans="1:9" ht="15.6" customHeight="1" outlineLevel="1">
      <c r="A75" s="197" t="s">
        <v>89</v>
      </c>
      <c r="B75" s="225" t="s">
        <v>33</v>
      </c>
      <c r="C75" s="199" t="s">
        <v>34</v>
      </c>
      <c r="D75" s="222">
        <v>200</v>
      </c>
      <c r="E75" s="204">
        <v>21.67</v>
      </c>
      <c r="F75" s="201" t="s">
        <v>458</v>
      </c>
      <c r="G75" s="280"/>
      <c r="H75" s="281"/>
      <c r="I75" s="202">
        <f t="shared" si="5"/>
        <v>0</v>
      </c>
    </row>
    <row r="76" spans="1:9" ht="15.75" customHeight="1" outlineLevel="1">
      <c r="A76" s="197" t="s">
        <v>89</v>
      </c>
      <c r="B76" s="225" t="s">
        <v>35</v>
      </c>
      <c r="C76" s="199" t="s">
        <v>41</v>
      </c>
      <c r="D76" s="222">
        <v>764</v>
      </c>
      <c r="E76" s="201">
        <v>13</v>
      </c>
      <c r="F76" s="201" t="s">
        <v>456</v>
      </c>
      <c r="G76" s="280"/>
      <c r="H76" s="281"/>
      <c r="I76" s="202">
        <f t="shared" si="5"/>
        <v>0</v>
      </c>
    </row>
    <row r="77" spans="1:9" ht="15.75" customHeight="1" outlineLevel="1">
      <c r="A77" s="197" t="s">
        <v>89</v>
      </c>
      <c r="B77" s="225" t="s">
        <v>82</v>
      </c>
      <c r="C77" s="199" t="s">
        <v>41</v>
      </c>
      <c r="D77" s="222">
        <v>425</v>
      </c>
      <c r="E77" s="201">
        <v>13</v>
      </c>
      <c r="F77" s="201" t="s">
        <v>456</v>
      </c>
      <c r="G77" s="280"/>
      <c r="H77" s="281"/>
      <c r="I77" s="202">
        <f t="shared" si="5"/>
        <v>0</v>
      </c>
    </row>
    <row r="78" spans="1:9" s="212" customFormat="1" ht="15.75" customHeight="1">
      <c r="A78" s="205"/>
      <c r="B78" s="206"/>
      <c r="C78" s="207"/>
      <c r="D78" s="208">
        <f>SUBTOTAL(9,D72:D77)</f>
        <v>5542</v>
      </c>
      <c r="E78" s="209"/>
      <c r="F78" s="209"/>
      <c r="G78" s="210">
        <f>SUBTOTAL(9,G72:G77)</f>
        <v>0</v>
      </c>
      <c r="H78" s="7"/>
      <c r="I78" s="211">
        <f>SUBTOTAL(9,I72:I77)</f>
        <v>0</v>
      </c>
    </row>
    <row r="79" spans="1:9" ht="15.6" customHeight="1" outlineLevel="1">
      <c r="A79" s="197" t="s">
        <v>90</v>
      </c>
      <c r="B79" s="225" t="s">
        <v>86</v>
      </c>
      <c r="C79" s="199" t="s">
        <v>67</v>
      </c>
      <c r="D79" s="222">
        <v>116</v>
      </c>
      <c r="E79" s="201">
        <v>13</v>
      </c>
      <c r="F79" s="204" t="s">
        <v>456</v>
      </c>
      <c r="G79" s="280"/>
      <c r="H79" s="281"/>
      <c r="I79" s="202">
        <f t="shared" ref="I79:I85" si="6">G79*H79</f>
        <v>0</v>
      </c>
    </row>
    <row r="80" spans="1:9" ht="15.6" customHeight="1" outlineLevel="1">
      <c r="A80" s="197" t="s">
        <v>90</v>
      </c>
      <c r="B80" s="225" t="s">
        <v>86</v>
      </c>
      <c r="C80" s="199" t="s">
        <v>34</v>
      </c>
      <c r="D80" s="222">
        <v>103</v>
      </c>
      <c r="E80" s="201">
        <v>13</v>
      </c>
      <c r="F80" s="204" t="s">
        <v>456</v>
      </c>
      <c r="G80" s="280"/>
      <c r="H80" s="281"/>
      <c r="I80" s="202">
        <f t="shared" si="6"/>
        <v>0</v>
      </c>
    </row>
    <row r="81" spans="1:9" ht="15.6" customHeight="1" outlineLevel="1">
      <c r="A81" s="197" t="s">
        <v>90</v>
      </c>
      <c r="B81" s="225" t="s">
        <v>42</v>
      </c>
      <c r="C81" s="199" t="s">
        <v>41</v>
      </c>
      <c r="D81" s="222">
        <v>3031</v>
      </c>
      <c r="E81" s="204">
        <v>8.67</v>
      </c>
      <c r="F81" s="204" t="s">
        <v>464</v>
      </c>
      <c r="G81" s="280"/>
      <c r="H81" s="281"/>
      <c r="I81" s="202">
        <f t="shared" si="6"/>
        <v>0</v>
      </c>
    </row>
    <row r="82" spans="1:9" ht="15.6" customHeight="1" outlineLevel="1">
      <c r="A82" s="197" t="s">
        <v>90</v>
      </c>
      <c r="B82" s="225" t="s">
        <v>33</v>
      </c>
      <c r="C82" s="199" t="s">
        <v>34</v>
      </c>
      <c r="D82" s="222">
        <v>190</v>
      </c>
      <c r="E82" s="204">
        <v>21.67</v>
      </c>
      <c r="F82" s="201" t="s">
        <v>458</v>
      </c>
      <c r="G82" s="280"/>
      <c r="H82" s="281"/>
      <c r="I82" s="202">
        <f t="shared" si="6"/>
        <v>0</v>
      </c>
    </row>
    <row r="83" spans="1:9" ht="15.75" customHeight="1" outlineLevel="1">
      <c r="A83" s="197" t="s">
        <v>90</v>
      </c>
      <c r="B83" s="225" t="s">
        <v>35</v>
      </c>
      <c r="C83" s="199" t="s">
        <v>41</v>
      </c>
      <c r="D83" s="222">
        <v>780</v>
      </c>
      <c r="E83" s="201">
        <v>13</v>
      </c>
      <c r="F83" s="201" t="s">
        <v>456</v>
      </c>
      <c r="G83" s="280"/>
      <c r="H83" s="281"/>
      <c r="I83" s="202">
        <f t="shared" si="6"/>
        <v>0</v>
      </c>
    </row>
    <row r="84" spans="1:9" ht="15.75" customHeight="1" outlineLevel="1">
      <c r="A84" s="197" t="s">
        <v>90</v>
      </c>
      <c r="B84" s="225" t="s">
        <v>91</v>
      </c>
      <c r="C84" s="199" t="s">
        <v>46</v>
      </c>
      <c r="D84" s="222">
        <v>353</v>
      </c>
      <c r="E84" s="204">
        <v>26</v>
      </c>
      <c r="F84" s="204" t="s">
        <v>467</v>
      </c>
      <c r="G84" s="280"/>
      <c r="H84" s="281"/>
      <c r="I84" s="202">
        <f t="shared" si="6"/>
        <v>0</v>
      </c>
    </row>
    <row r="85" spans="1:9" ht="15.75" customHeight="1" outlineLevel="1">
      <c r="A85" s="197" t="s">
        <v>90</v>
      </c>
      <c r="B85" s="225" t="s">
        <v>48</v>
      </c>
      <c r="C85" s="199" t="s">
        <v>47</v>
      </c>
      <c r="D85" s="222">
        <v>108</v>
      </c>
      <c r="E85" s="204">
        <v>21.67</v>
      </c>
      <c r="F85" s="204" t="s">
        <v>473</v>
      </c>
      <c r="G85" s="280"/>
      <c r="H85" s="281"/>
      <c r="I85" s="202">
        <f t="shared" si="6"/>
        <v>0</v>
      </c>
    </row>
    <row r="86" spans="1:9" ht="15.75" customHeight="1" outlineLevel="1">
      <c r="A86" s="214" t="s">
        <v>90</v>
      </c>
      <c r="B86" s="215" t="s">
        <v>92</v>
      </c>
      <c r="C86" s="216" t="s">
        <v>51</v>
      </c>
      <c r="D86" s="226">
        <v>479</v>
      </c>
      <c r="E86" s="227" t="s">
        <v>60</v>
      </c>
      <c r="F86" s="227"/>
      <c r="G86" s="219"/>
      <c r="H86" s="220"/>
      <c r="I86" s="221"/>
    </row>
    <row r="87" spans="1:9" ht="15.75" customHeight="1" outlineLevel="1">
      <c r="A87" s="197" t="s">
        <v>90</v>
      </c>
      <c r="B87" s="225" t="s">
        <v>82</v>
      </c>
      <c r="C87" s="199" t="s">
        <v>41</v>
      </c>
      <c r="D87" s="222">
        <v>434</v>
      </c>
      <c r="E87" s="201">
        <v>13</v>
      </c>
      <c r="F87" s="201" t="s">
        <v>456</v>
      </c>
      <c r="G87" s="280"/>
      <c r="H87" s="281"/>
      <c r="I87" s="202">
        <f>G87*H87</f>
        <v>0</v>
      </c>
    </row>
    <row r="88" spans="1:9" s="212" customFormat="1" ht="15.75" customHeight="1">
      <c r="A88" s="205"/>
      <c r="B88" s="206"/>
      <c r="C88" s="207"/>
      <c r="D88" s="208">
        <f>SUBTOTAL(9,D79:D87)</f>
        <v>5594</v>
      </c>
      <c r="E88" s="209"/>
      <c r="F88" s="209"/>
      <c r="G88" s="210">
        <f>SUBTOTAL(9,G79:G87)</f>
        <v>0</v>
      </c>
      <c r="H88" s="7"/>
      <c r="I88" s="211">
        <f>SUBTOTAL(9,I79:I87)</f>
        <v>0</v>
      </c>
    </row>
    <row r="89" spans="1:9" ht="15.6" customHeight="1" outlineLevel="1">
      <c r="A89" s="197" t="s">
        <v>93</v>
      </c>
      <c r="B89" s="225" t="s">
        <v>86</v>
      </c>
      <c r="C89" s="199" t="s">
        <v>67</v>
      </c>
      <c r="D89" s="222">
        <v>168</v>
      </c>
      <c r="E89" s="201">
        <v>13</v>
      </c>
      <c r="F89" s="204" t="s">
        <v>456</v>
      </c>
      <c r="G89" s="280"/>
      <c r="H89" s="281"/>
      <c r="I89" s="202">
        <f t="shared" ref="I89:I98" si="7">G89*H89</f>
        <v>0</v>
      </c>
    </row>
    <row r="90" spans="1:9" ht="15.6" customHeight="1" outlineLevel="1">
      <c r="A90" s="197" t="s">
        <v>93</v>
      </c>
      <c r="B90" s="225" t="s">
        <v>86</v>
      </c>
      <c r="C90" s="199" t="s">
        <v>34</v>
      </c>
      <c r="D90" s="222">
        <v>192</v>
      </c>
      <c r="E90" s="201">
        <v>13</v>
      </c>
      <c r="F90" s="204" t="s">
        <v>456</v>
      </c>
      <c r="G90" s="280"/>
      <c r="H90" s="281"/>
      <c r="I90" s="202">
        <f t="shared" si="7"/>
        <v>0</v>
      </c>
    </row>
    <row r="91" spans="1:9" ht="15.6" customHeight="1" outlineLevel="1">
      <c r="A91" s="197" t="s">
        <v>93</v>
      </c>
      <c r="B91" s="225" t="s">
        <v>42</v>
      </c>
      <c r="C91" s="199" t="s">
        <v>41</v>
      </c>
      <c r="D91" s="222">
        <v>3044</v>
      </c>
      <c r="E91" s="204">
        <v>8.67</v>
      </c>
      <c r="F91" s="204" t="s">
        <v>464</v>
      </c>
      <c r="G91" s="280"/>
      <c r="H91" s="281"/>
      <c r="I91" s="202">
        <f t="shared" si="7"/>
        <v>0</v>
      </c>
    </row>
    <row r="92" spans="1:9" ht="15.75" customHeight="1" outlineLevel="1">
      <c r="A92" s="197" t="s">
        <v>93</v>
      </c>
      <c r="B92" s="225" t="s">
        <v>48</v>
      </c>
      <c r="C92" s="199" t="s">
        <v>47</v>
      </c>
      <c r="D92" s="222">
        <v>107</v>
      </c>
      <c r="E92" s="204">
        <v>21.67</v>
      </c>
      <c r="F92" s="204" t="s">
        <v>473</v>
      </c>
      <c r="G92" s="280"/>
      <c r="H92" s="281"/>
      <c r="I92" s="202">
        <f t="shared" si="7"/>
        <v>0</v>
      </c>
    </row>
    <row r="93" spans="1:9" ht="15.75" customHeight="1" outlineLevel="1">
      <c r="A93" s="197" t="s">
        <v>93</v>
      </c>
      <c r="B93" s="225" t="s">
        <v>33</v>
      </c>
      <c r="C93" s="199" t="s">
        <v>34</v>
      </c>
      <c r="D93" s="222">
        <v>186</v>
      </c>
      <c r="E93" s="204">
        <v>21.67</v>
      </c>
      <c r="F93" s="201" t="s">
        <v>458</v>
      </c>
      <c r="G93" s="280"/>
      <c r="H93" s="281"/>
      <c r="I93" s="202">
        <f t="shared" si="7"/>
        <v>0</v>
      </c>
    </row>
    <row r="94" spans="1:9" ht="15.75" customHeight="1" outlineLevel="1">
      <c r="A94" s="197" t="s">
        <v>93</v>
      </c>
      <c r="B94" s="225" t="s">
        <v>35</v>
      </c>
      <c r="C94" s="199" t="s">
        <v>41</v>
      </c>
      <c r="D94" s="222">
        <v>651</v>
      </c>
      <c r="E94" s="201">
        <v>13</v>
      </c>
      <c r="F94" s="201" t="s">
        <v>456</v>
      </c>
      <c r="G94" s="280"/>
      <c r="H94" s="281"/>
      <c r="I94" s="202">
        <f t="shared" si="7"/>
        <v>0</v>
      </c>
    </row>
    <row r="95" spans="1:9" ht="15.75" customHeight="1" outlineLevel="1">
      <c r="A95" s="197" t="s">
        <v>93</v>
      </c>
      <c r="B95" s="225" t="s">
        <v>94</v>
      </c>
      <c r="C95" s="199" t="s">
        <v>46</v>
      </c>
      <c r="D95" s="222">
        <v>105</v>
      </c>
      <c r="E95" s="204">
        <v>26</v>
      </c>
      <c r="F95" s="204" t="s">
        <v>467</v>
      </c>
      <c r="G95" s="280"/>
      <c r="H95" s="281"/>
      <c r="I95" s="202">
        <f t="shared" si="7"/>
        <v>0</v>
      </c>
    </row>
    <row r="96" spans="1:9" ht="15.75" customHeight="1" outlineLevel="1">
      <c r="A96" s="197" t="s">
        <v>93</v>
      </c>
      <c r="B96" s="225" t="s">
        <v>95</v>
      </c>
      <c r="C96" s="199" t="s">
        <v>46</v>
      </c>
      <c r="D96" s="222">
        <v>185</v>
      </c>
      <c r="E96" s="204">
        <v>21.67</v>
      </c>
      <c r="F96" s="204" t="s">
        <v>472</v>
      </c>
      <c r="G96" s="280"/>
      <c r="H96" s="281"/>
      <c r="I96" s="202">
        <f t="shared" si="7"/>
        <v>0</v>
      </c>
    </row>
    <row r="97" spans="1:9" ht="15.75" customHeight="1" outlineLevel="1">
      <c r="A97" s="197" t="s">
        <v>93</v>
      </c>
      <c r="B97" s="225" t="s">
        <v>82</v>
      </c>
      <c r="C97" s="199" t="s">
        <v>41</v>
      </c>
      <c r="D97" s="222">
        <v>432</v>
      </c>
      <c r="E97" s="201">
        <v>13</v>
      </c>
      <c r="F97" s="201" t="s">
        <v>456</v>
      </c>
      <c r="G97" s="280"/>
      <c r="H97" s="281"/>
      <c r="I97" s="202">
        <f t="shared" si="7"/>
        <v>0</v>
      </c>
    </row>
    <row r="98" spans="1:9" ht="15.75" customHeight="1" outlineLevel="1">
      <c r="A98" s="197" t="s">
        <v>93</v>
      </c>
      <c r="B98" s="228" t="s">
        <v>96</v>
      </c>
      <c r="C98" s="199" t="s">
        <v>41</v>
      </c>
      <c r="D98" s="229">
        <v>207</v>
      </c>
      <c r="E98" s="204">
        <v>8.67</v>
      </c>
      <c r="F98" s="204" t="s">
        <v>464</v>
      </c>
      <c r="G98" s="280"/>
      <c r="H98" s="281"/>
      <c r="I98" s="202">
        <f t="shared" si="7"/>
        <v>0</v>
      </c>
    </row>
    <row r="99" spans="1:9" s="212" customFormat="1" ht="15.75" customHeight="1">
      <c r="A99" s="205"/>
      <c r="B99" s="206"/>
      <c r="C99" s="207"/>
      <c r="D99" s="208">
        <f>SUBTOTAL(9,D89:D98)</f>
        <v>5277</v>
      </c>
      <c r="E99" s="209"/>
      <c r="F99" s="209"/>
      <c r="G99" s="210">
        <f>SUBTOTAL(9,G89:G98)</f>
        <v>0</v>
      </c>
      <c r="H99" s="7"/>
      <c r="I99" s="211">
        <f>SUBTOTAL(9,I89:I98)</f>
        <v>0</v>
      </c>
    </row>
    <row r="100" spans="1:9" ht="15.6" customHeight="1" outlineLevel="1">
      <c r="A100" s="197" t="s">
        <v>97</v>
      </c>
      <c r="B100" s="225" t="s">
        <v>86</v>
      </c>
      <c r="C100" s="199" t="s">
        <v>67</v>
      </c>
      <c r="D100" s="222">
        <v>193</v>
      </c>
      <c r="E100" s="201">
        <v>13</v>
      </c>
      <c r="F100" s="204" t="s">
        <v>456</v>
      </c>
      <c r="G100" s="280"/>
      <c r="H100" s="281"/>
      <c r="I100" s="202">
        <f t="shared" ref="I100:I106" si="8">G100*H100</f>
        <v>0</v>
      </c>
    </row>
    <row r="101" spans="1:9" ht="15.6" customHeight="1" outlineLevel="1">
      <c r="A101" s="197" t="s">
        <v>97</v>
      </c>
      <c r="B101" s="225" t="s">
        <v>86</v>
      </c>
      <c r="C101" s="199" t="s">
        <v>34</v>
      </c>
      <c r="D101" s="222">
        <v>118</v>
      </c>
      <c r="E101" s="201">
        <v>13</v>
      </c>
      <c r="F101" s="204" t="s">
        <v>456</v>
      </c>
      <c r="G101" s="280"/>
      <c r="H101" s="281"/>
      <c r="I101" s="202">
        <f t="shared" si="8"/>
        <v>0</v>
      </c>
    </row>
    <row r="102" spans="1:9" ht="15.6" customHeight="1" outlineLevel="1">
      <c r="A102" s="197" t="s">
        <v>97</v>
      </c>
      <c r="B102" s="225" t="s">
        <v>42</v>
      </c>
      <c r="C102" s="199" t="s">
        <v>41</v>
      </c>
      <c r="D102" s="222">
        <v>3357</v>
      </c>
      <c r="E102" s="204">
        <v>8.67</v>
      </c>
      <c r="F102" s="204" t="s">
        <v>464</v>
      </c>
      <c r="G102" s="280"/>
      <c r="H102" s="281"/>
      <c r="I102" s="202">
        <f t="shared" si="8"/>
        <v>0</v>
      </c>
    </row>
    <row r="103" spans="1:9" ht="15.75" customHeight="1" outlineLevel="1">
      <c r="A103" s="197" t="s">
        <v>97</v>
      </c>
      <c r="B103" s="225" t="s">
        <v>33</v>
      </c>
      <c r="C103" s="199" t="s">
        <v>34</v>
      </c>
      <c r="D103" s="222">
        <v>219</v>
      </c>
      <c r="E103" s="204">
        <v>21.67</v>
      </c>
      <c r="F103" s="201" t="s">
        <v>458</v>
      </c>
      <c r="G103" s="280"/>
      <c r="H103" s="281"/>
      <c r="I103" s="202">
        <f t="shared" si="8"/>
        <v>0</v>
      </c>
    </row>
    <row r="104" spans="1:9" ht="15.75" customHeight="1" outlineLevel="1">
      <c r="A104" s="197" t="s">
        <v>97</v>
      </c>
      <c r="B104" s="225" t="s">
        <v>35</v>
      </c>
      <c r="C104" s="199" t="s">
        <v>41</v>
      </c>
      <c r="D104" s="222">
        <v>766</v>
      </c>
      <c r="E104" s="201">
        <v>13</v>
      </c>
      <c r="F104" s="201" t="s">
        <v>456</v>
      </c>
      <c r="G104" s="280"/>
      <c r="H104" s="281"/>
      <c r="I104" s="202">
        <f t="shared" si="8"/>
        <v>0</v>
      </c>
    </row>
    <row r="105" spans="1:9" ht="15.75" customHeight="1" outlineLevel="1">
      <c r="A105" s="197" t="s">
        <v>97</v>
      </c>
      <c r="B105" s="225" t="s">
        <v>82</v>
      </c>
      <c r="C105" s="199" t="s">
        <v>41</v>
      </c>
      <c r="D105" s="222">
        <v>475</v>
      </c>
      <c r="E105" s="201">
        <v>13</v>
      </c>
      <c r="F105" s="201" t="s">
        <v>456</v>
      </c>
      <c r="G105" s="280"/>
      <c r="H105" s="281"/>
      <c r="I105" s="202">
        <f t="shared" si="8"/>
        <v>0</v>
      </c>
    </row>
    <row r="106" spans="1:9" ht="15.75" customHeight="1" outlineLevel="1">
      <c r="A106" s="197" t="s">
        <v>97</v>
      </c>
      <c r="B106" s="225" t="s">
        <v>98</v>
      </c>
      <c r="C106" s="199" t="s">
        <v>99</v>
      </c>
      <c r="D106" s="222">
        <v>21</v>
      </c>
      <c r="E106" s="204">
        <v>8.3000000000000004E-2</v>
      </c>
      <c r="F106" s="204" t="s">
        <v>469</v>
      </c>
      <c r="G106" s="280"/>
      <c r="H106" s="281"/>
      <c r="I106" s="202">
        <f t="shared" si="8"/>
        <v>0</v>
      </c>
    </row>
    <row r="107" spans="1:9" s="212" customFormat="1" ht="15.75" customHeight="1">
      <c r="A107" s="205"/>
      <c r="B107" s="206"/>
      <c r="C107" s="207"/>
      <c r="D107" s="208">
        <f>SUBTOTAL(9,D100:D106)</f>
        <v>5149</v>
      </c>
      <c r="E107" s="209"/>
      <c r="F107" s="209"/>
      <c r="G107" s="210">
        <f>SUBTOTAL(9,G100:G106)</f>
        <v>0</v>
      </c>
      <c r="H107" s="7"/>
      <c r="I107" s="211">
        <f>SUBTOTAL(9,I100:I106)</f>
        <v>0</v>
      </c>
    </row>
    <row r="108" spans="1:9" ht="15.6" customHeight="1" outlineLevel="1">
      <c r="A108" s="197" t="s">
        <v>100</v>
      </c>
      <c r="B108" s="225" t="s">
        <v>86</v>
      </c>
      <c r="C108" s="199" t="s">
        <v>67</v>
      </c>
      <c r="D108" s="222">
        <v>171</v>
      </c>
      <c r="E108" s="201">
        <v>13</v>
      </c>
      <c r="F108" s="204" t="s">
        <v>456</v>
      </c>
      <c r="G108" s="280"/>
      <c r="H108" s="281"/>
      <c r="I108" s="202">
        <f t="shared" ref="I108:I116" si="9">G108*H108</f>
        <v>0</v>
      </c>
    </row>
    <row r="109" spans="1:9" ht="15.6" customHeight="1" outlineLevel="1">
      <c r="A109" s="197" t="s">
        <v>100</v>
      </c>
      <c r="B109" s="225" t="s">
        <v>86</v>
      </c>
      <c r="C109" s="199" t="s">
        <v>34</v>
      </c>
      <c r="D109" s="222">
        <v>109</v>
      </c>
      <c r="E109" s="201">
        <v>13</v>
      </c>
      <c r="F109" s="204" t="s">
        <v>456</v>
      </c>
      <c r="G109" s="280"/>
      <c r="H109" s="281"/>
      <c r="I109" s="202">
        <f t="shared" si="9"/>
        <v>0</v>
      </c>
    </row>
    <row r="110" spans="1:9" ht="15.6" customHeight="1" outlineLevel="1">
      <c r="A110" s="197" t="s">
        <v>100</v>
      </c>
      <c r="B110" s="225" t="s">
        <v>42</v>
      </c>
      <c r="C110" s="199" t="s">
        <v>41</v>
      </c>
      <c r="D110" s="222">
        <v>2433</v>
      </c>
      <c r="E110" s="204">
        <v>8.67</v>
      </c>
      <c r="F110" s="204" t="s">
        <v>464</v>
      </c>
      <c r="G110" s="280"/>
      <c r="H110" s="281"/>
      <c r="I110" s="202">
        <f t="shared" si="9"/>
        <v>0</v>
      </c>
    </row>
    <row r="111" spans="1:9" ht="15.6" customHeight="1" outlineLevel="1">
      <c r="A111" s="197" t="s">
        <v>100</v>
      </c>
      <c r="B111" s="225" t="s">
        <v>48</v>
      </c>
      <c r="C111" s="199" t="s">
        <v>41</v>
      </c>
      <c r="D111" s="222">
        <v>53</v>
      </c>
      <c r="E111" s="204">
        <v>21.67</v>
      </c>
      <c r="F111" s="204" t="s">
        <v>470</v>
      </c>
      <c r="G111" s="280"/>
      <c r="H111" s="281"/>
      <c r="I111" s="202">
        <f t="shared" si="9"/>
        <v>0</v>
      </c>
    </row>
    <row r="112" spans="1:9" ht="15.75" customHeight="1" outlineLevel="1">
      <c r="A112" s="197" t="s">
        <v>100</v>
      </c>
      <c r="B112" s="225" t="s">
        <v>33</v>
      </c>
      <c r="C112" s="199" t="s">
        <v>34</v>
      </c>
      <c r="D112" s="222">
        <v>185</v>
      </c>
      <c r="E112" s="204">
        <v>21.67</v>
      </c>
      <c r="F112" s="201" t="s">
        <v>458</v>
      </c>
      <c r="G112" s="280"/>
      <c r="H112" s="281"/>
      <c r="I112" s="202">
        <f t="shared" si="9"/>
        <v>0</v>
      </c>
    </row>
    <row r="113" spans="1:9" ht="15.75" customHeight="1" outlineLevel="1">
      <c r="A113" s="197" t="s">
        <v>100</v>
      </c>
      <c r="B113" s="225" t="s">
        <v>35</v>
      </c>
      <c r="C113" s="199" t="s">
        <v>41</v>
      </c>
      <c r="D113" s="222">
        <v>718</v>
      </c>
      <c r="E113" s="201">
        <v>13</v>
      </c>
      <c r="F113" s="201" t="s">
        <v>456</v>
      </c>
      <c r="G113" s="280"/>
      <c r="H113" s="281"/>
      <c r="I113" s="202">
        <f t="shared" si="9"/>
        <v>0</v>
      </c>
    </row>
    <row r="114" spans="1:9" ht="15.75" customHeight="1" outlineLevel="1">
      <c r="A114" s="197" t="s">
        <v>100</v>
      </c>
      <c r="B114" s="225" t="s">
        <v>101</v>
      </c>
      <c r="C114" s="199" t="s">
        <v>41</v>
      </c>
      <c r="D114" s="222">
        <v>235</v>
      </c>
      <c r="E114" s="204">
        <v>8.67</v>
      </c>
      <c r="F114" s="204" t="s">
        <v>464</v>
      </c>
      <c r="G114" s="280"/>
      <c r="H114" s="281"/>
      <c r="I114" s="202">
        <f t="shared" si="9"/>
        <v>0</v>
      </c>
    </row>
    <row r="115" spans="1:9" ht="15.75" customHeight="1" outlineLevel="1">
      <c r="A115" s="197" t="s">
        <v>100</v>
      </c>
      <c r="B115" s="225" t="s">
        <v>102</v>
      </c>
      <c r="C115" s="199" t="s">
        <v>46</v>
      </c>
      <c r="D115" s="222">
        <v>322</v>
      </c>
      <c r="E115" s="204">
        <v>21.67</v>
      </c>
      <c r="F115" s="204" t="s">
        <v>476</v>
      </c>
      <c r="G115" s="280"/>
      <c r="H115" s="281"/>
      <c r="I115" s="202">
        <f t="shared" si="9"/>
        <v>0</v>
      </c>
    </row>
    <row r="116" spans="1:9" ht="15.75" customHeight="1" outlineLevel="1">
      <c r="A116" s="197" t="s">
        <v>100</v>
      </c>
      <c r="B116" s="225" t="s">
        <v>82</v>
      </c>
      <c r="C116" s="199" t="s">
        <v>41</v>
      </c>
      <c r="D116" s="222">
        <v>272</v>
      </c>
      <c r="E116" s="201">
        <v>13</v>
      </c>
      <c r="F116" s="201" t="s">
        <v>456</v>
      </c>
      <c r="G116" s="280"/>
      <c r="H116" s="281"/>
      <c r="I116" s="202">
        <f t="shared" si="9"/>
        <v>0</v>
      </c>
    </row>
    <row r="117" spans="1:9" s="212" customFormat="1" ht="15.75" customHeight="1">
      <c r="A117" s="205"/>
      <c r="B117" s="206"/>
      <c r="C117" s="207"/>
      <c r="D117" s="208">
        <f>SUBTOTAL(9,D108:D116)</f>
        <v>4498</v>
      </c>
      <c r="E117" s="209"/>
      <c r="F117" s="209"/>
      <c r="G117" s="210">
        <f>SUBTOTAL(9,G108:G116)</f>
        <v>0</v>
      </c>
      <c r="H117" s="7"/>
      <c r="I117" s="211">
        <f>SUBTOTAL(9,I108:I116)</f>
        <v>0</v>
      </c>
    </row>
    <row r="118" spans="1:9" ht="15.6" customHeight="1" outlineLevel="1">
      <c r="A118" s="197" t="s">
        <v>103</v>
      </c>
      <c r="B118" s="225" t="s">
        <v>86</v>
      </c>
      <c r="C118" s="199" t="s">
        <v>67</v>
      </c>
      <c r="D118" s="222">
        <v>214</v>
      </c>
      <c r="E118" s="201">
        <v>13</v>
      </c>
      <c r="F118" s="204" t="s">
        <v>456</v>
      </c>
      <c r="G118" s="280"/>
      <c r="H118" s="281"/>
      <c r="I118" s="202">
        <f t="shared" ref="I118:I128" si="10">G118*H118</f>
        <v>0</v>
      </c>
    </row>
    <row r="119" spans="1:9" ht="15.6" customHeight="1" outlineLevel="1">
      <c r="A119" s="197" t="s">
        <v>103</v>
      </c>
      <c r="B119" s="225" t="s">
        <v>86</v>
      </c>
      <c r="C119" s="199" t="s">
        <v>34</v>
      </c>
      <c r="D119" s="222">
        <v>105</v>
      </c>
      <c r="E119" s="201">
        <v>13</v>
      </c>
      <c r="F119" s="204" t="s">
        <v>456</v>
      </c>
      <c r="G119" s="280"/>
      <c r="H119" s="281"/>
      <c r="I119" s="202">
        <f t="shared" si="10"/>
        <v>0</v>
      </c>
    </row>
    <row r="120" spans="1:9" ht="15.6" customHeight="1" outlineLevel="1">
      <c r="A120" s="197" t="s">
        <v>103</v>
      </c>
      <c r="B120" s="225" t="s">
        <v>65</v>
      </c>
      <c r="C120" s="199" t="s">
        <v>41</v>
      </c>
      <c r="D120" s="222">
        <v>13</v>
      </c>
      <c r="E120" s="204">
        <v>21.67</v>
      </c>
      <c r="F120" s="204" t="s">
        <v>457</v>
      </c>
      <c r="G120" s="280"/>
      <c r="H120" s="281"/>
      <c r="I120" s="202">
        <f t="shared" si="10"/>
        <v>0</v>
      </c>
    </row>
    <row r="121" spans="1:9" ht="15.6" customHeight="1" outlineLevel="1">
      <c r="A121" s="197" t="s">
        <v>103</v>
      </c>
      <c r="B121" s="225" t="s">
        <v>65</v>
      </c>
      <c r="C121" s="199" t="s">
        <v>67</v>
      </c>
      <c r="D121" s="222">
        <v>34</v>
      </c>
      <c r="E121" s="204">
        <v>21.67</v>
      </c>
      <c r="F121" s="204" t="s">
        <v>457</v>
      </c>
      <c r="G121" s="280"/>
      <c r="H121" s="281"/>
      <c r="I121" s="202">
        <f t="shared" si="10"/>
        <v>0</v>
      </c>
    </row>
    <row r="122" spans="1:9" ht="15.75" customHeight="1" outlineLevel="1">
      <c r="A122" s="197" t="s">
        <v>103</v>
      </c>
      <c r="B122" s="225" t="s">
        <v>104</v>
      </c>
      <c r="C122" s="199" t="s">
        <v>41</v>
      </c>
      <c r="D122" s="222">
        <v>1627</v>
      </c>
      <c r="E122" s="204">
        <v>8.67</v>
      </c>
      <c r="F122" s="204" t="s">
        <v>464</v>
      </c>
      <c r="G122" s="280"/>
      <c r="H122" s="281"/>
      <c r="I122" s="202">
        <f t="shared" si="10"/>
        <v>0</v>
      </c>
    </row>
    <row r="123" spans="1:9" ht="15.75" customHeight="1" outlineLevel="1">
      <c r="A123" s="197" t="s">
        <v>103</v>
      </c>
      <c r="B123" s="225" t="s">
        <v>105</v>
      </c>
      <c r="C123" s="199" t="s">
        <v>41</v>
      </c>
      <c r="D123" s="222">
        <v>194</v>
      </c>
      <c r="E123" s="204">
        <v>8.67</v>
      </c>
      <c r="F123" s="204" t="s">
        <v>464</v>
      </c>
      <c r="G123" s="280"/>
      <c r="H123" s="281"/>
      <c r="I123" s="202">
        <f t="shared" si="10"/>
        <v>0</v>
      </c>
    </row>
    <row r="124" spans="1:9" ht="15.75" customHeight="1" outlineLevel="1">
      <c r="A124" s="197" t="s">
        <v>103</v>
      </c>
      <c r="B124" s="225" t="s">
        <v>35</v>
      </c>
      <c r="C124" s="199" t="s">
        <v>41</v>
      </c>
      <c r="D124" s="222">
        <v>536</v>
      </c>
      <c r="E124" s="201">
        <v>13</v>
      </c>
      <c r="F124" s="201" t="s">
        <v>456</v>
      </c>
      <c r="G124" s="280"/>
      <c r="H124" s="281"/>
      <c r="I124" s="202">
        <f t="shared" si="10"/>
        <v>0</v>
      </c>
    </row>
    <row r="125" spans="1:9" ht="15.75" customHeight="1" outlineLevel="1">
      <c r="A125" s="197" t="s">
        <v>103</v>
      </c>
      <c r="B125" s="225" t="s">
        <v>35</v>
      </c>
      <c r="C125" s="199" t="s">
        <v>67</v>
      </c>
      <c r="D125" s="222">
        <v>334</v>
      </c>
      <c r="E125" s="201">
        <v>13</v>
      </c>
      <c r="F125" s="201" t="s">
        <v>456</v>
      </c>
      <c r="G125" s="280"/>
      <c r="H125" s="281"/>
      <c r="I125" s="202">
        <f t="shared" si="10"/>
        <v>0</v>
      </c>
    </row>
    <row r="126" spans="1:9" ht="15.6" customHeight="1" outlineLevel="1">
      <c r="A126" s="197" t="s">
        <v>103</v>
      </c>
      <c r="B126" s="225" t="s">
        <v>48</v>
      </c>
      <c r="C126" s="199" t="s">
        <v>41</v>
      </c>
      <c r="D126" s="222">
        <v>304</v>
      </c>
      <c r="E126" s="204">
        <v>21.67</v>
      </c>
      <c r="F126" s="204" t="s">
        <v>470</v>
      </c>
      <c r="G126" s="280"/>
      <c r="H126" s="281"/>
      <c r="I126" s="202">
        <f t="shared" si="10"/>
        <v>0</v>
      </c>
    </row>
    <row r="127" spans="1:9" ht="15.6" customHeight="1" outlineLevel="1">
      <c r="A127" s="197" t="s">
        <v>103</v>
      </c>
      <c r="B127" s="225" t="s">
        <v>106</v>
      </c>
      <c r="C127" s="199" t="s">
        <v>34</v>
      </c>
      <c r="D127" s="222">
        <v>130</v>
      </c>
      <c r="E127" s="204">
        <v>21.67</v>
      </c>
      <c r="F127" s="204" t="s">
        <v>477</v>
      </c>
      <c r="G127" s="280"/>
      <c r="H127" s="281"/>
      <c r="I127" s="202">
        <f t="shared" si="10"/>
        <v>0</v>
      </c>
    </row>
    <row r="128" spans="1:9" ht="15.75" customHeight="1" outlineLevel="1">
      <c r="A128" s="197" t="s">
        <v>103</v>
      </c>
      <c r="B128" s="225" t="s">
        <v>107</v>
      </c>
      <c r="C128" s="199" t="s">
        <v>46</v>
      </c>
      <c r="D128" s="222">
        <v>117</v>
      </c>
      <c r="E128" s="204">
        <v>21.67</v>
      </c>
      <c r="F128" s="204" t="s">
        <v>465</v>
      </c>
      <c r="G128" s="280"/>
      <c r="H128" s="281"/>
      <c r="I128" s="202">
        <f t="shared" si="10"/>
        <v>0</v>
      </c>
    </row>
    <row r="129" spans="1:9" ht="15.6" customHeight="1" outlineLevel="1">
      <c r="A129" s="214" t="s">
        <v>103</v>
      </c>
      <c r="B129" s="215" t="s">
        <v>108</v>
      </c>
      <c r="C129" s="216" t="s">
        <v>34</v>
      </c>
      <c r="D129" s="226">
        <v>100</v>
      </c>
      <c r="E129" s="227" t="s">
        <v>60</v>
      </c>
      <c r="F129" s="227"/>
      <c r="G129" s="219"/>
      <c r="H129" s="220"/>
      <c r="I129" s="221"/>
    </row>
    <row r="130" spans="1:9" ht="15.6" customHeight="1" outlineLevel="1">
      <c r="A130" s="197" t="s">
        <v>103</v>
      </c>
      <c r="B130" s="225" t="s">
        <v>98</v>
      </c>
      <c r="C130" s="199" t="s">
        <v>99</v>
      </c>
      <c r="D130" s="222">
        <v>124</v>
      </c>
      <c r="E130" s="204">
        <v>21.67</v>
      </c>
      <c r="F130" s="204" t="s">
        <v>469</v>
      </c>
      <c r="G130" s="280"/>
      <c r="H130" s="281"/>
      <c r="I130" s="202">
        <f>G130*H130</f>
        <v>0</v>
      </c>
    </row>
    <row r="131" spans="1:9" ht="15.75" customHeight="1" outlineLevel="1">
      <c r="A131" s="197" t="s">
        <v>103</v>
      </c>
      <c r="B131" s="225" t="s">
        <v>109</v>
      </c>
      <c r="C131" s="199" t="s">
        <v>46</v>
      </c>
      <c r="D131" s="222">
        <v>62</v>
      </c>
      <c r="E131" s="204">
        <v>21.67</v>
      </c>
      <c r="F131" s="204" t="s">
        <v>469</v>
      </c>
      <c r="G131" s="280"/>
      <c r="H131" s="281"/>
      <c r="I131" s="202">
        <f>G131*H131</f>
        <v>0</v>
      </c>
    </row>
    <row r="132" spans="1:9" ht="15.75" customHeight="1" outlineLevel="1">
      <c r="A132" s="197" t="s">
        <v>103</v>
      </c>
      <c r="B132" s="225" t="s">
        <v>33</v>
      </c>
      <c r="C132" s="199" t="s">
        <v>34</v>
      </c>
      <c r="D132" s="222">
        <v>120</v>
      </c>
      <c r="E132" s="204">
        <v>21.67</v>
      </c>
      <c r="F132" s="201" t="s">
        <v>458</v>
      </c>
      <c r="G132" s="280"/>
      <c r="H132" s="281"/>
      <c r="I132" s="202">
        <f>G132*H132</f>
        <v>0</v>
      </c>
    </row>
    <row r="133" spans="1:9" ht="15.75" customHeight="1" outlineLevel="1">
      <c r="A133" s="197" t="s">
        <v>103</v>
      </c>
      <c r="B133" s="225" t="s">
        <v>110</v>
      </c>
      <c r="C133" s="199" t="s">
        <v>46</v>
      </c>
      <c r="D133" s="222">
        <v>39</v>
      </c>
      <c r="E133" s="204">
        <v>21.67</v>
      </c>
      <c r="F133" s="204" t="s">
        <v>465</v>
      </c>
      <c r="G133" s="280"/>
      <c r="H133" s="281"/>
      <c r="I133" s="202">
        <f>G133*H133</f>
        <v>0</v>
      </c>
    </row>
    <row r="134" spans="1:9" ht="15.6" customHeight="1" outlineLevel="1">
      <c r="A134" s="197" t="s">
        <v>103</v>
      </c>
      <c r="B134" s="225" t="s">
        <v>82</v>
      </c>
      <c r="C134" s="199" t="s">
        <v>41</v>
      </c>
      <c r="D134" s="222">
        <v>33</v>
      </c>
      <c r="E134" s="201">
        <v>13</v>
      </c>
      <c r="F134" s="201" t="s">
        <v>456</v>
      </c>
      <c r="G134" s="280"/>
      <c r="H134" s="281"/>
      <c r="I134" s="202">
        <f>G134*H134</f>
        <v>0</v>
      </c>
    </row>
    <row r="135" spans="1:9" s="212" customFormat="1" ht="15.75" customHeight="1">
      <c r="A135" s="205"/>
      <c r="B135" s="206"/>
      <c r="C135" s="207"/>
      <c r="D135" s="208">
        <f>SUBTOTAL(9,D118:D134)</f>
        <v>4086</v>
      </c>
      <c r="E135" s="209"/>
      <c r="F135" s="209"/>
      <c r="G135" s="210">
        <f>SUBTOTAL(9,G118:G134)</f>
        <v>0</v>
      </c>
      <c r="H135" s="7"/>
      <c r="I135" s="211">
        <f>SUBTOTAL(9,I118:I134)</f>
        <v>0</v>
      </c>
    </row>
    <row r="136" spans="1:9" ht="15.6" customHeight="1" outlineLevel="1">
      <c r="A136" s="197" t="s">
        <v>111</v>
      </c>
      <c r="B136" s="225" t="s">
        <v>463</v>
      </c>
      <c r="C136" s="199" t="s">
        <v>41</v>
      </c>
      <c r="D136" s="222">
        <v>343</v>
      </c>
      <c r="E136" s="204">
        <v>8.67</v>
      </c>
      <c r="F136" s="204" t="s">
        <v>464</v>
      </c>
      <c r="G136" s="280"/>
      <c r="H136" s="281"/>
      <c r="I136" s="202">
        <f>G136*H136</f>
        <v>0</v>
      </c>
    </row>
    <row r="137" spans="1:9" ht="15.6" customHeight="1" outlineLevel="1">
      <c r="A137" s="197" t="s">
        <v>111</v>
      </c>
      <c r="B137" s="225" t="s">
        <v>35</v>
      </c>
      <c r="C137" s="199" t="s">
        <v>67</v>
      </c>
      <c r="D137" s="222">
        <v>38</v>
      </c>
      <c r="E137" s="201">
        <v>13</v>
      </c>
      <c r="F137" s="201" t="s">
        <v>456</v>
      </c>
      <c r="G137" s="280"/>
      <c r="H137" s="281"/>
      <c r="I137" s="202">
        <f>G137*H137</f>
        <v>0</v>
      </c>
    </row>
    <row r="138" spans="1:9" ht="15.6" customHeight="1" outlineLevel="1">
      <c r="A138" s="197" t="s">
        <v>111</v>
      </c>
      <c r="B138" s="225" t="s">
        <v>35</v>
      </c>
      <c r="C138" s="199" t="s">
        <v>34</v>
      </c>
      <c r="D138" s="222">
        <v>197</v>
      </c>
      <c r="E138" s="201">
        <v>13</v>
      </c>
      <c r="F138" s="201" t="s">
        <v>456</v>
      </c>
      <c r="G138" s="280"/>
      <c r="H138" s="281"/>
      <c r="I138" s="202">
        <f>G138*H138</f>
        <v>0</v>
      </c>
    </row>
    <row r="139" spans="1:9" ht="15.75" customHeight="1" outlineLevel="1">
      <c r="A139" s="197" t="s">
        <v>111</v>
      </c>
      <c r="B139" s="225" t="s">
        <v>35</v>
      </c>
      <c r="C139" s="199" t="s">
        <v>41</v>
      </c>
      <c r="D139" s="222">
        <v>21</v>
      </c>
      <c r="E139" s="201">
        <v>13</v>
      </c>
      <c r="F139" s="201" t="s">
        <v>456</v>
      </c>
      <c r="G139" s="280"/>
      <c r="H139" s="281"/>
      <c r="I139" s="202">
        <f>G139*H139</f>
        <v>0</v>
      </c>
    </row>
    <row r="140" spans="1:9" s="212" customFormat="1" ht="15.75" customHeight="1">
      <c r="A140" s="205"/>
      <c r="B140" s="206"/>
      <c r="C140" s="207"/>
      <c r="D140" s="208">
        <f>SUBTOTAL(9,D136:D139)</f>
        <v>599</v>
      </c>
      <c r="E140" s="209"/>
      <c r="F140" s="209"/>
      <c r="G140" s="210">
        <f>SUBTOTAL(9,G136:G139)</f>
        <v>0</v>
      </c>
      <c r="H140" s="7"/>
      <c r="I140" s="211">
        <f>SUBTOTAL(9,I136:I139)</f>
        <v>0</v>
      </c>
    </row>
    <row r="141" spans="1:9" ht="15.6" customHeight="1" outlineLevel="1">
      <c r="A141" s="230" t="s">
        <v>112</v>
      </c>
      <c r="B141" s="225" t="s">
        <v>113</v>
      </c>
      <c r="C141" s="199" t="s">
        <v>39</v>
      </c>
      <c r="D141" s="222">
        <v>190</v>
      </c>
      <c r="E141" s="204">
        <v>4.3330000000000002</v>
      </c>
      <c r="F141" s="204" t="s">
        <v>469</v>
      </c>
      <c r="G141" s="280"/>
      <c r="H141" s="281"/>
      <c r="I141" s="202">
        <f>G141*H141</f>
        <v>0</v>
      </c>
    </row>
    <row r="142" spans="1:9" ht="15.6" customHeight="1" outlineLevel="1">
      <c r="A142" s="230" t="s">
        <v>114</v>
      </c>
      <c r="B142" s="225" t="s">
        <v>115</v>
      </c>
      <c r="C142" s="199" t="s">
        <v>39</v>
      </c>
      <c r="D142" s="222">
        <v>243</v>
      </c>
      <c r="E142" s="204">
        <v>4.3330000000000002</v>
      </c>
      <c r="F142" s="204" t="s">
        <v>469</v>
      </c>
      <c r="G142" s="280"/>
      <c r="H142" s="281"/>
      <c r="I142" s="202">
        <f>G142*H142</f>
        <v>0</v>
      </c>
    </row>
    <row r="143" spans="1:9" ht="15.6" customHeight="1" outlineLevel="1">
      <c r="A143" s="230" t="s">
        <v>64</v>
      </c>
      <c r="B143" s="225" t="s">
        <v>116</v>
      </c>
      <c r="C143" s="199" t="s">
        <v>99</v>
      </c>
      <c r="D143" s="222">
        <v>630</v>
      </c>
      <c r="E143" s="204">
        <v>21.67</v>
      </c>
      <c r="F143" s="204" t="s">
        <v>469</v>
      </c>
      <c r="G143" s="280"/>
      <c r="H143" s="281"/>
      <c r="I143" s="202">
        <f>G143*H143</f>
        <v>0</v>
      </c>
    </row>
    <row r="144" spans="1:9" ht="15.6" customHeight="1" outlineLevel="1">
      <c r="A144" s="230" t="s">
        <v>64</v>
      </c>
      <c r="B144" s="225" t="s">
        <v>117</v>
      </c>
      <c r="C144" s="199" t="s">
        <v>99</v>
      </c>
      <c r="D144" s="222">
        <v>481</v>
      </c>
      <c r="E144" s="204">
        <v>21.67</v>
      </c>
      <c r="F144" s="204" t="s">
        <v>469</v>
      </c>
      <c r="G144" s="280"/>
      <c r="H144" s="281"/>
      <c r="I144" s="202">
        <f>G144*H144</f>
        <v>0</v>
      </c>
    </row>
    <row r="145" spans="1:9" ht="15.75" customHeight="1" outlineLevel="1">
      <c r="A145" s="214" t="s">
        <v>100</v>
      </c>
      <c r="B145" s="215" t="s">
        <v>98</v>
      </c>
      <c r="C145" s="216" t="s">
        <v>99</v>
      </c>
      <c r="D145" s="226">
        <v>116</v>
      </c>
      <c r="E145" s="227" t="s">
        <v>60</v>
      </c>
      <c r="F145" s="227"/>
      <c r="G145" s="219"/>
      <c r="H145" s="220"/>
      <c r="I145" s="221"/>
    </row>
    <row r="146" spans="1:9" ht="15.75" customHeight="1" outlineLevel="1">
      <c r="A146" s="214" t="s">
        <v>100</v>
      </c>
      <c r="B146" s="215" t="s">
        <v>118</v>
      </c>
      <c r="C146" s="216" t="s">
        <v>99</v>
      </c>
      <c r="D146" s="226">
        <v>306</v>
      </c>
      <c r="E146" s="227" t="s">
        <v>60</v>
      </c>
      <c r="F146" s="227"/>
      <c r="G146" s="219"/>
      <c r="H146" s="220"/>
      <c r="I146" s="221"/>
    </row>
    <row r="147" spans="1:9" ht="15.75" customHeight="1" outlineLevel="1">
      <c r="A147" s="214" t="s">
        <v>103</v>
      </c>
      <c r="B147" s="215" t="s">
        <v>118</v>
      </c>
      <c r="C147" s="216" t="s">
        <v>99</v>
      </c>
      <c r="D147" s="226">
        <v>240</v>
      </c>
      <c r="E147" s="227" t="s">
        <v>60</v>
      </c>
      <c r="F147" s="227"/>
      <c r="G147" s="219"/>
      <c r="H147" s="220"/>
      <c r="I147" s="221"/>
    </row>
    <row r="148" spans="1:9" ht="15.6" customHeight="1" outlineLevel="1">
      <c r="A148" s="214" t="s">
        <v>111</v>
      </c>
      <c r="B148" s="215" t="s">
        <v>98</v>
      </c>
      <c r="C148" s="216" t="s">
        <v>99</v>
      </c>
      <c r="D148" s="226">
        <v>86</v>
      </c>
      <c r="E148" s="227" t="s">
        <v>60</v>
      </c>
      <c r="F148" s="227"/>
      <c r="G148" s="219"/>
      <c r="H148" s="220"/>
      <c r="I148" s="221"/>
    </row>
    <row r="149" spans="1:9" ht="15.6" customHeight="1" outlineLevel="1">
      <c r="A149" s="214" t="s">
        <v>111</v>
      </c>
      <c r="B149" s="215" t="s">
        <v>118</v>
      </c>
      <c r="C149" s="216" t="s">
        <v>99</v>
      </c>
      <c r="D149" s="226">
        <v>198</v>
      </c>
      <c r="E149" s="227" t="s">
        <v>60</v>
      </c>
      <c r="F149" s="227"/>
      <c r="G149" s="219"/>
      <c r="H149" s="220"/>
      <c r="I149" s="221"/>
    </row>
    <row r="150" spans="1:9" s="212" customFormat="1" ht="15.75" customHeight="1">
      <c r="A150" s="205"/>
      <c r="B150" s="206"/>
      <c r="C150" s="207"/>
      <c r="D150" s="208">
        <f>SUBTOTAL(9,D141:D149)</f>
        <v>2490</v>
      </c>
      <c r="E150" s="209"/>
      <c r="F150" s="209"/>
      <c r="G150" s="210">
        <f>SUBTOTAL(9,G141:G149)</f>
        <v>0</v>
      </c>
      <c r="H150" s="7"/>
      <c r="I150" s="211">
        <f>SUBTOTAL(9,I141:I149)</f>
        <v>0</v>
      </c>
    </row>
    <row r="151" spans="1:9" ht="15.6" customHeight="1" outlineLevel="1">
      <c r="A151" s="230" t="s">
        <v>119</v>
      </c>
      <c r="B151" s="225" t="s">
        <v>82</v>
      </c>
      <c r="C151" s="199" t="s">
        <v>41</v>
      </c>
      <c r="D151" s="231">
        <v>14</v>
      </c>
      <c r="E151" s="201">
        <v>13</v>
      </c>
      <c r="F151" s="201" t="s">
        <v>456</v>
      </c>
      <c r="G151" s="280"/>
      <c r="H151" s="281"/>
      <c r="I151" s="202">
        <f>G151*H151</f>
        <v>0</v>
      </c>
    </row>
    <row r="152" spans="1:9" s="212" customFormat="1" ht="15.75" customHeight="1">
      <c r="A152" s="205" t="s">
        <v>120</v>
      </c>
      <c r="B152" s="206"/>
      <c r="C152" s="207"/>
      <c r="D152" s="232">
        <f>SUBTOTAL(9,D151)</f>
        <v>14</v>
      </c>
      <c r="E152" s="209"/>
      <c r="F152" s="209"/>
      <c r="G152" s="210">
        <f>SUBTOTAL(9,G151)</f>
        <v>0</v>
      </c>
      <c r="H152" s="7"/>
      <c r="I152" s="211">
        <f>SUBTOTAL(9,I151)</f>
        <v>0</v>
      </c>
    </row>
    <row r="153" spans="1:9" ht="15.6" customHeight="1" outlineLevel="1">
      <c r="A153" s="230" t="s">
        <v>121</v>
      </c>
      <c r="B153" s="225" t="s">
        <v>122</v>
      </c>
      <c r="C153" s="199" t="s">
        <v>34</v>
      </c>
      <c r="D153" s="231">
        <v>11</v>
      </c>
      <c r="E153" s="204">
        <v>21.67</v>
      </c>
      <c r="F153" s="204" t="s">
        <v>460</v>
      </c>
      <c r="G153" s="280"/>
      <c r="H153" s="281"/>
      <c r="I153" s="202">
        <f t="shared" ref="I153:I160" si="11">G153*H153</f>
        <v>0</v>
      </c>
    </row>
    <row r="154" spans="1:9" ht="15.6" customHeight="1" outlineLevel="1">
      <c r="A154" s="230" t="s">
        <v>121</v>
      </c>
      <c r="B154" s="225" t="s">
        <v>123</v>
      </c>
      <c r="C154" s="199" t="s">
        <v>34</v>
      </c>
      <c r="D154" s="231">
        <v>3</v>
      </c>
      <c r="E154" s="204">
        <v>21.67</v>
      </c>
      <c r="F154" s="204" t="s">
        <v>460</v>
      </c>
      <c r="G154" s="280"/>
      <c r="H154" s="281"/>
      <c r="I154" s="202">
        <f t="shared" si="11"/>
        <v>0</v>
      </c>
    </row>
    <row r="155" spans="1:9" ht="15.6" customHeight="1" outlineLevel="1">
      <c r="A155" s="230" t="s">
        <v>121</v>
      </c>
      <c r="B155" s="225" t="s">
        <v>124</v>
      </c>
      <c r="C155" s="199" t="s">
        <v>34</v>
      </c>
      <c r="D155" s="231">
        <v>11</v>
      </c>
      <c r="E155" s="204">
        <v>21.67</v>
      </c>
      <c r="F155" s="204" t="s">
        <v>460</v>
      </c>
      <c r="G155" s="280"/>
      <c r="H155" s="281"/>
      <c r="I155" s="202">
        <f t="shared" si="11"/>
        <v>0</v>
      </c>
    </row>
    <row r="156" spans="1:9" ht="15.6" customHeight="1" outlineLevel="1">
      <c r="A156" s="230" t="s">
        <v>125</v>
      </c>
      <c r="B156" s="225" t="s">
        <v>126</v>
      </c>
      <c r="C156" s="199" t="s">
        <v>34</v>
      </c>
      <c r="D156" s="231">
        <v>3</v>
      </c>
      <c r="E156" s="204">
        <v>1</v>
      </c>
      <c r="F156" s="204" t="s">
        <v>460</v>
      </c>
      <c r="G156" s="280"/>
      <c r="H156" s="281"/>
      <c r="I156" s="202">
        <f t="shared" si="11"/>
        <v>0</v>
      </c>
    </row>
    <row r="157" spans="1:9" ht="15.75" customHeight="1" outlineLevel="1">
      <c r="A157" s="230" t="s">
        <v>125</v>
      </c>
      <c r="B157" s="225" t="s">
        <v>127</v>
      </c>
      <c r="C157" s="199" t="s">
        <v>34</v>
      </c>
      <c r="D157" s="231">
        <v>1</v>
      </c>
      <c r="E157" s="204">
        <v>1</v>
      </c>
      <c r="F157" s="204" t="s">
        <v>460</v>
      </c>
      <c r="G157" s="280"/>
      <c r="H157" s="281"/>
      <c r="I157" s="202">
        <f t="shared" si="11"/>
        <v>0</v>
      </c>
    </row>
    <row r="158" spans="1:9" ht="15.75" customHeight="1" outlineLevel="1">
      <c r="A158" s="230" t="s">
        <v>128</v>
      </c>
      <c r="B158" s="225" t="s">
        <v>129</v>
      </c>
      <c r="C158" s="199" t="s">
        <v>34</v>
      </c>
      <c r="D158" s="231">
        <v>9</v>
      </c>
      <c r="E158" s="204">
        <v>1</v>
      </c>
      <c r="F158" s="204" t="s">
        <v>460</v>
      </c>
      <c r="G158" s="280"/>
      <c r="H158" s="281"/>
      <c r="I158" s="202">
        <f t="shared" si="11"/>
        <v>0</v>
      </c>
    </row>
    <row r="159" spans="1:9" ht="15.75" customHeight="1" outlineLevel="1">
      <c r="A159" s="230" t="s">
        <v>128</v>
      </c>
      <c r="B159" s="225" t="s">
        <v>130</v>
      </c>
      <c r="C159" s="199" t="s">
        <v>34</v>
      </c>
      <c r="D159" s="231">
        <v>1</v>
      </c>
      <c r="E159" s="204">
        <v>1</v>
      </c>
      <c r="F159" s="204" t="s">
        <v>460</v>
      </c>
      <c r="G159" s="280"/>
      <c r="H159" s="281"/>
      <c r="I159" s="202">
        <f t="shared" si="11"/>
        <v>0</v>
      </c>
    </row>
    <row r="160" spans="1:9" ht="15.75" customHeight="1" outlineLevel="1">
      <c r="A160" s="230" t="s">
        <v>128</v>
      </c>
      <c r="B160" s="225" t="s">
        <v>131</v>
      </c>
      <c r="C160" s="199" t="s">
        <v>34</v>
      </c>
      <c r="D160" s="231">
        <v>5</v>
      </c>
      <c r="E160" s="204">
        <v>1</v>
      </c>
      <c r="F160" s="204" t="s">
        <v>460</v>
      </c>
      <c r="G160" s="280"/>
      <c r="H160" s="281"/>
      <c r="I160" s="202">
        <f t="shared" si="11"/>
        <v>0</v>
      </c>
    </row>
    <row r="161" spans="1:9" s="212" customFormat="1" ht="15.75" customHeight="1">
      <c r="A161" s="205" t="s">
        <v>132</v>
      </c>
      <c r="B161" s="206"/>
      <c r="C161" s="207"/>
      <c r="D161" s="232">
        <f>SUBTOTAL(9,D153:D160)</f>
        <v>44</v>
      </c>
      <c r="E161" s="209"/>
      <c r="F161" s="209"/>
      <c r="G161" s="210">
        <f>SUBTOTAL(9,G153:G160)</f>
        <v>0</v>
      </c>
      <c r="H161" s="7"/>
      <c r="I161" s="211">
        <f>SUBTOTAL(9,I153:I160)</f>
        <v>0</v>
      </c>
    </row>
    <row r="162" spans="1:9" ht="15.75" customHeight="1" outlineLevel="1">
      <c r="A162" s="228"/>
      <c r="B162" s="228" t="s">
        <v>133</v>
      </c>
      <c r="C162" s="233"/>
      <c r="D162" s="234">
        <v>459</v>
      </c>
      <c r="E162" s="235">
        <v>21.67</v>
      </c>
      <c r="F162" s="201" t="s">
        <v>468</v>
      </c>
      <c r="G162" s="280"/>
      <c r="H162" s="281"/>
      <c r="I162" s="202">
        <f>G162*H162</f>
        <v>0</v>
      </c>
    </row>
    <row r="163" spans="1:9" ht="15.75" customHeight="1" outlineLevel="1">
      <c r="A163" s="228"/>
      <c r="B163" s="228" t="s">
        <v>134</v>
      </c>
      <c r="C163" s="233"/>
      <c r="D163" s="234">
        <v>10</v>
      </c>
      <c r="E163" s="235">
        <v>21.67</v>
      </c>
      <c r="F163" s="201" t="s">
        <v>468</v>
      </c>
      <c r="G163" s="280"/>
      <c r="H163" s="281"/>
      <c r="I163" s="202">
        <f>G163*H163</f>
        <v>0</v>
      </c>
    </row>
    <row r="164" spans="1:9" ht="15.75" customHeight="1" outlineLevel="1">
      <c r="A164" s="236"/>
      <c r="B164" s="228" t="s">
        <v>135</v>
      </c>
      <c r="C164" s="237"/>
      <c r="D164" s="229"/>
      <c r="E164" s="235">
        <v>21.67</v>
      </c>
      <c r="F164" s="201" t="s">
        <v>468</v>
      </c>
      <c r="G164" s="280"/>
      <c r="H164" s="281"/>
      <c r="I164" s="202">
        <f>G164*H164</f>
        <v>0</v>
      </c>
    </row>
    <row r="165" spans="1:9" s="212" customFormat="1" ht="15.75" customHeight="1">
      <c r="A165" s="205"/>
      <c r="B165" s="206"/>
      <c r="C165" s="207"/>
      <c r="D165" s="232">
        <f>SUBTOTAL(9,D162:D164)</f>
        <v>469</v>
      </c>
      <c r="E165" s="209"/>
      <c r="F165" s="209"/>
      <c r="G165" s="210">
        <f>SUBTOTAL(9,G162:G164)</f>
        <v>0</v>
      </c>
      <c r="H165" s="7"/>
      <c r="I165" s="211">
        <f>SUBTOTAL(9,I162:I164)</f>
        <v>0</v>
      </c>
    </row>
    <row r="166" spans="1:9" ht="21" customHeight="1" outlineLevel="1">
      <c r="A166" s="228" t="s">
        <v>136</v>
      </c>
      <c r="B166" s="228" t="s">
        <v>137</v>
      </c>
      <c r="C166" s="238"/>
      <c r="D166" s="234">
        <v>24</v>
      </c>
      <c r="E166" s="235">
        <v>1</v>
      </c>
      <c r="F166" s="235" t="s">
        <v>456</v>
      </c>
      <c r="G166" s="280"/>
      <c r="H166" s="281"/>
      <c r="I166" s="202">
        <f>G166*H166</f>
        <v>0</v>
      </c>
    </row>
    <row r="167" spans="1:9" s="212" customFormat="1" ht="15.75" customHeight="1">
      <c r="A167" s="239"/>
      <c r="B167" s="206"/>
      <c r="C167" s="207"/>
      <c r="D167" s="232">
        <f>SUBTOTAL(9,D166)</f>
        <v>24</v>
      </c>
      <c r="E167" s="209"/>
      <c r="F167" s="209"/>
      <c r="G167" s="210">
        <f>SUBTOTAL(9,G166:G166)</f>
        <v>0</v>
      </c>
      <c r="H167" s="7"/>
      <c r="I167" s="211">
        <f>SUBTOTAL(9,I166:I166)</f>
        <v>0</v>
      </c>
    </row>
    <row r="168" spans="1:9" ht="21" customHeight="1" outlineLevel="1">
      <c r="A168" s="236" t="s">
        <v>138</v>
      </c>
      <c r="B168" s="228" t="s">
        <v>447</v>
      </c>
      <c r="C168" s="240"/>
      <c r="D168" s="229"/>
      <c r="E168" s="204">
        <v>21.67</v>
      </c>
      <c r="F168" s="241" t="s">
        <v>447</v>
      </c>
      <c r="G168" s="280"/>
      <c r="H168" s="281"/>
      <c r="I168" s="202">
        <f>G168*H168</f>
        <v>0</v>
      </c>
    </row>
    <row r="169" spans="1:9" s="212" customFormat="1" ht="15.75" customHeight="1">
      <c r="A169" s="239"/>
      <c r="B169" s="206"/>
      <c r="C169" s="207"/>
      <c r="D169" s="208"/>
      <c r="E169" s="209"/>
      <c r="F169" s="209"/>
      <c r="G169" s="210">
        <f>SUBTOTAL(9,G168:G168)</f>
        <v>0</v>
      </c>
      <c r="H169" s="7"/>
      <c r="I169" s="211">
        <f>SUBTOTAL(9,I168:I168)</f>
        <v>0</v>
      </c>
    </row>
    <row r="170" spans="1:9" ht="21" customHeight="1" outlineLevel="1">
      <c r="A170" s="236" t="s">
        <v>139</v>
      </c>
      <c r="B170" s="228" t="s">
        <v>449</v>
      </c>
      <c r="C170" s="240"/>
      <c r="D170" s="229"/>
      <c r="E170" s="204">
        <v>26</v>
      </c>
      <c r="F170" s="241" t="s">
        <v>489</v>
      </c>
      <c r="G170" s="280"/>
      <c r="H170" s="281"/>
      <c r="I170" s="202">
        <f>G170*H170</f>
        <v>0</v>
      </c>
    </row>
    <row r="171" spans="1:9" s="212" customFormat="1" ht="15.75" customHeight="1">
      <c r="A171" s="239"/>
      <c r="B171" s="206"/>
      <c r="C171" s="207"/>
      <c r="D171" s="208"/>
      <c r="E171" s="209"/>
      <c r="F171" s="209"/>
      <c r="G171" s="210">
        <f>SUBTOTAL(9,G170:G170)</f>
        <v>0</v>
      </c>
      <c r="H171" s="7"/>
      <c r="I171" s="211">
        <f>SUBTOTAL(9,I170:I170)</f>
        <v>0</v>
      </c>
    </row>
    <row r="172" spans="1:9" s="196" customFormat="1" ht="18">
      <c r="A172" s="242" t="s">
        <v>140</v>
      </c>
      <c r="B172" s="242"/>
      <c r="C172" s="243"/>
      <c r="D172" s="244">
        <f>SUBTOTAL(9,D6:D150)</f>
        <v>54972</v>
      </c>
      <c r="E172" s="245"/>
      <c r="F172" s="245"/>
      <c r="G172" s="246">
        <f>SUBTOTAL(9,G6:G171)</f>
        <v>0</v>
      </c>
      <c r="H172" s="247"/>
      <c r="I172" s="248">
        <f>SUBTOTAL(9,I6:I171)</f>
        <v>0</v>
      </c>
    </row>
    <row r="174" spans="1:9" ht="14.4">
      <c r="A174" s="249" t="s">
        <v>41</v>
      </c>
    </row>
    <row r="175" spans="1:9" ht="14.4">
      <c r="A175" s="249" t="s">
        <v>141</v>
      </c>
    </row>
    <row r="176" spans="1:9" ht="14.4">
      <c r="A176" s="249" t="s">
        <v>142</v>
      </c>
    </row>
    <row r="177" spans="1:9" ht="14.4">
      <c r="A177" s="249" t="s">
        <v>143</v>
      </c>
    </row>
    <row r="178" spans="1:9" ht="14.4">
      <c r="A178" s="249" t="s">
        <v>144</v>
      </c>
    </row>
    <row r="179" spans="1:9" ht="14.4">
      <c r="A179" s="249" t="s">
        <v>145</v>
      </c>
    </row>
    <row r="180" spans="1:9" ht="14.4">
      <c r="A180" s="249" t="s">
        <v>146</v>
      </c>
    </row>
    <row r="181" spans="1:9" ht="14.4">
      <c r="A181" s="249" t="s">
        <v>147</v>
      </c>
    </row>
    <row r="182" spans="1:9" ht="14.4">
      <c r="A182" s="249" t="s">
        <v>148</v>
      </c>
    </row>
    <row r="183" spans="1:9" ht="14.4">
      <c r="A183" s="249" t="s">
        <v>149</v>
      </c>
    </row>
    <row r="184" spans="1:9" ht="14.4">
      <c r="A184" s="249" t="s">
        <v>74</v>
      </c>
    </row>
    <row r="185" spans="1:9" ht="14.4">
      <c r="A185" s="249" t="s">
        <v>150</v>
      </c>
    </row>
    <row r="186" spans="1:9" ht="14.4">
      <c r="A186" s="249" t="s">
        <v>151</v>
      </c>
    </row>
    <row r="187" spans="1:9" ht="14.4">
      <c r="A187" s="249" t="s">
        <v>67</v>
      </c>
    </row>
    <row r="188" spans="1:9" s="180" customFormat="1" ht="14.4">
      <c r="A188" s="249" t="s">
        <v>152</v>
      </c>
      <c r="C188" s="163"/>
      <c r="D188" s="181"/>
      <c r="E188" s="163"/>
      <c r="F188" s="163"/>
      <c r="G188" s="184"/>
      <c r="H188" s="183"/>
      <c r="I188" s="183"/>
    </row>
    <row r="189" spans="1:9" s="180" customFormat="1" ht="14.4">
      <c r="A189" s="249" t="s">
        <v>34</v>
      </c>
      <c r="C189" s="163"/>
      <c r="D189" s="181"/>
      <c r="E189" s="163"/>
      <c r="F189" s="163"/>
      <c r="G189" s="184"/>
      <c r="H189" s="183"/>
      <c r="I189" s="183"/>
    </row>
    <row r="190" spans="1:9" s="180" customFormat="1" ht="14.4">
      <c r="A190" s="249" t="s">
        <v>153</v>
      </c>
      <c r="C190" s="163"/>
      <c r="D190" s="181"/>
      <c r="E190" s="163"/>
      <c r="F190" s="163"/>
      <c r="G190" s="184"/>
      <c r="H190" s="183"/>
      <c r="I190" s="183"/>
    </row>
    <row r="191" spans="1:9" s="180" customFormat="1" ht="14.4">
      <c r="A191" s="249" t="s">
        <v>36</v>
      </c>
      <c r="C191" s="163"/>
      <c r="D191" s="181"/>
      <c r="E191" s="163"/>
      <c r="F191" s="163"/>
      <c r="G191" s="184"/>
      <c r="H191" s="183"/>
      <c r="I191" s="183"/>
    </row>
    <row r="192" spans="1:9" s="180" customFormat="1" ht="14.4">
      <c r="A192" s="249" t="s">
        <v>154</v>
      </c>
      <c r="C192" s="163"/>
      <c r="D192" s="181"/>
      <c r="E192" s="163"/>
      <c r="F192" s="163"/>
      <c r="G192" s="184"/>
      <c r="H192" s="183"/>
      <c r="I192" s="183"/>
    </row>
    <row r="193" spans="1:9" s="180" customFormat="1" ht="14.4">
      <c r="A193" s="249" t="s">
        <v>155</v>
      </c>
      <c r="C193" s="163"/>
      <c r="D193" s="181"/>
      <c r="E193" s="163"/>
      <c r="F193" s="163"/>
      <c r="G193" s="184"/>
      <c r="H193" s="183"/>
      <c r="I193" s="183"/>
    </row>
    <row r="194" spans="1:9" s="180" customFormat="1" ht="14.4">
      <c r="A194" s="249" t="s">
        <v>156</v>
      </c>
      <c r="C194" s="163"/>
      <c r="D194" s="181"/>
      <c r="E194" s="163"/>
      <c r="F194" s="163"/>
      <c r="G194" s="184"/>
      <c r="H194" s="183"/>
      <c r="I194" s="183"/>
    </row>
    <row r="195" spans="1:9" s="180" customFormat="1" ht="14.4">
      <c r="A195" s="249" t="s">
        <v>157</v>
      </c>
      <c r="C195" s="163"/>
      <c r="D195" s="181"/>
      <c r="E195" s="163"/>
      <c r="F195" s="163"/>
      <c r="G195" s="184"/>
      <c r="H195" s="183"/>
      <c r="I195" s="183"/>
    </row>
    <row r="196" spans="1:9" s="180" customFormat="1" ht="14.4">
      <c r="A196" s="249" t="s">
        <v>158</v>
      </c>
      <c r="C196" s="163"/>
      <c r="D196" s="181"/>
      <c r="E196" s="163"/>
      <c r="F196" s="163"/>
      <c r="G196" s="184"/>
      <c r="H196" s="183"/>
      <c r="I196" s="183"/>
    </row>
    <row r="197" spans="1:9" s="180" customFormat="1" ht="14.4">
      <c r="A197" s="249" t="s">
        <v>159</v>
      </c>
      <c r="C197" s="163"/>
      <c r="D197" s="181"/>
      <c r="E197" s="163"/>
      <c r="F197" s="163"/>
      <c r="G197" s="184"/>
      <c r="H197" s="183"/>
      <c r="I197" s="183"/>
    </row>
    <row r="198" spans="1:9" s="180" customFormat="1" ht="14.4">
      <c r="A198" s="249" t="s">
        <v>160</v>
      </c>
      <c r="C198" s="163"/>
      <c r="D198" s="181"/>
      <c r="E198" s="163"/>
      <c r="F198" s="163"/>
      <c r="G198" s="184"/>
      <c r="H198" s="183"/>
      <c r="I198" s="183"/>
    </row>
    <row r="199" spans="1:9" s="180" customFormat="1" ht="14.4">
      <c r="A199" s="249" t="s">
        <v>161</v>
      </c>
      <c r="C199" s="163"/>
      <c r="D199" s="181"/>
      <c r="E199" s="163"/>
      <c r="F199" s="163"/>
      <c r="G199" s="184"/>
      <c r="H199" s="183"/>
      <c r="I199" s="183"/>
    </row>
  </sheetData>
  <sheetProtection algorithmName="SHA-512" hashValue="JzXOiuBrpt4qcZ9bQ3FElLOVXUIE1uhjJ2S14aRf67qHft2mGZdvshmMKd0PQZGENOXmcWUkkl3r2FgbJAXjow==" saltValue="Dgqap8hhDE+SNZuC/GQXRA==" spinCount="100000" sheet="1" formatColumns="0" selectLockedCells="1" sort="0" autoFilter="0" pivotTables="0"/>
  <autoFilter ref="B5:I357" xr:uid="{00000000-0009-0000-0000-000001000000}"/>
  <mergeCells count="5">
    <mergeCell ref="A2:F2"/>
    <mergeCell ref="G2:I2"/>
    <mergeCell ref="A4:B4"/>
    <mergeCell ref="C4:F4"/>
    <mergeCell ref="G4:I4"/>
  </mergeCells>
  <phoneticPr fontId="32" type="noConversion"/>
  <conditionalFormatting sqref="G7:H13">
    <cfRule type="notContainsBlanks" dxfId="57" priority="24">
      <formula>LEN(TRIM(G7))&gt;0</formula>
    </cfRule>
  </conditionalFormatting>
  <conditionalFormatting sqref="G15:H28">
    <cfRule type="notContainsBlanks" dxfId="56" priority="23">
      <formula>LEN(TRIM(G15))&gt;0</formula>
    </cfRule>
  </conditionalFormatting>
  <conditionalFormatting sqref="G30:H32">
    <cfRule type="notContainsBlanks" dxfId="55" priority="22">
      <formula>LEN(TRIM(G30))&gt;0</formula>
    </cfRule>
  </conditionalFormatting>
  <conditionalFormatting sqref="G34:H47">
    <cfRule type="notContainsBlanks" dxfId="54" priority="21">
      <formula>LEN(TRIM(G34))&gt;0</formula>
    </cfRule>
  </conditionalFormatting>
  <conditionalFormatting sqref="G49:H56">
    <cfRule type="notContainsBlanks" dxfId="53" priority="20">
      <formula>LEN(TRIM(G49))&gt;0</formula>
    </cfRule>
  </conditionalFormatting>
  <conditionalFormatting sqref="G58:H70">
    <cfRule type="notContainsBlanks" dxfId="52" priority="19">
      <formula>LEN(TRIM(G58))&gt;0</formula>
    </cfRule>
  </conditionalFormatting>
  <conditionalFormatting sqref="G72:H77">
    <cfRule type="notContainsBlanks" dxfId="50" priority="17">
      <formula>LEN(TRIM(G72))&gt;0</formula>
    </cfRule>
  </conditionalFormatting>
  <conditionalFormatting sqref="G79:H85">
    <cfRule type="notContainsBlanks" dxfId="49" priority="16">
      <formula>LEN(TRIM(G79))&gt;0</formula>
    </cfRule>
  </conditionalFormatting>
  <conditionalFormatting sqref="G87:H87">
    <cfRule type="notContainsBlanks" dxfId="48" priority="15">
      <formula>LEN(TRIM(G87))&gt;0</formula>
    </cfRule>
  </conditionalFormatting>
  <conditionalFormatting sqref="G89:H98">
    <cfRule type="notContainsBlanks" dxfId="47" priority="14">
      <formula>LEN(TRIM(G89))&gt;0</formula>
    </cfRule>
  </conditionalFormatting>
  <conditionalFormatting sqref="G100:H106">
    <cfRule type="notContainsBlanks" dxfId="46" priority="13">
      <formula>LEN(TRIM(G100))&gt;0</formula>
    </cfRule>
  </conditionalFormatting>
  <conditionalFormatting sqref="G108:H116">
    <cfRule type="notContainsBlanks" dxfId="44" priority="11">
      <formula>LEN(TRIM(G108))&gt;0</formula>
    </cfRule>
  </conditionalFormatting>
  <conditionalFormatting sqref="G118:H128">
    <cfRule type="notContainsBlanks" dxfId="43" priority="10">
      <formula>LEN(TRIM(G118))&gt;0</formula>
    </cfRule>
  </conditionalFormatting>
  <conditionalFormatting sqref="G130:H134">
    <cfRule type="notContainsBlanks" dxfId="42" priority="9">
      <formula>LEN(TRIM(G130))&gt;0</formula>
    </cfRule>
  </conditionalFormatting>
  <conditionalFormatting sqref="G136:H139">
    <cfRule type="notContainsBlanks" dxfId="41" priority="8">
      <formula>LEN(TRIM(G136))&gt;0</formula>
    </cfRule>
  </conditionalFormatting>
  <conditionalFormatting sqref="G141:H144">
    <cfRule type="notContainsBlanks" dxfId="40" priority="7">
      <formula>LEN(TRIM(G141))&gt;0</formula>
    </cfRule>
  </conditionalFormatting>
  <conditionalFormatting sqref="G153:H160">
    <cfRule type="notContainsBlanks" dxfId="39" priority="6">
      <formula>LEN(TRIM(G153))&gt;0</formula>
    </cfRule>
  </conditionalFormatting>
  <conditionalFormatting sqref="G151:H151">
    <cfRule type="notContainsBlanks" dxfId="38" priority="5">
      <formula>LEN(TRIM(G151))&gt;0</formula>
    </cfRule>
  </conditionalFormatting>
  <conditionalFormatting sqref="G162:H164">
    <cfRule type="notContainsBlanks" dxfId="37" priority="4">
      <formula>LEN(TRIM(G162))&gt;0</formula>
    </cfRule>
  </conditionalFormatting>
  <conditionalFormatting sqref="G166:H166">
    <cfRule type="notContainsBlanks" dxfId="36" priority="3">
      <formula>LEN(TRIM(G166))&gt;0</formula>
    </cfRule>
  </conditionalFormatting>
  <conditionalFormatting sqref="G168:H168">
    <cfRule type="notContainsBlanks" dxfId="35" priority="2">
      <formula>LEN(TRIM(G168))&gt;0</formula>
    </cfRule>
  </conditionalFormatting>
  <conditionalFormatting sqref="G170:H170">
    <cfRule type="notContainsBlanks" dxfId="34" priority="1">
      <formula>LEN(TRIM(G170))&gt;0</formula>
    </cfRule>
  </conditionalFormatting>
  <dataValidations count="6">
    <dataValidation type="list" allowBlank="1" showInputMessage="1" showErrorMessage="1" sqref="C170 C168" xr:uid="{BA3898D4-5927-4246-BD1B-3C2E08F0EE8A}">
      <formula1>$A$171:$A$171</formula1>
    </dataValidation>
    <dataValidation type="list" allowBlank="1" showInputMessage="1" showErrorMessage="1" sqref="C7:C13 C15:C16 C21 C55 C86 C106 C151 C141:C149 C130:C131" xr:uid="{AE04F16B-AA41-4A5F-90BB-DF853E0C20D5}">
      <formula1>"..., Moquette, Carrelage, Sols Thermoplastique, Parquet vitrifié, Marbre, Ardoise, Résine, Pierre, Béton Peint, Sols spécifiques, Dalles, Sols durs"</formula1>
    </dataValidation>
    <dataValidation type="list" allowBlank="1" showInputMessage="1" showErrorMessage="1" sqref="C17:C20 C22:C32 C56 C34:C54 C72:C77 C79:C85 C87 C132:C134 C118:C129 C100:C105 C153:C160 C108:C116 C136:C139 C89:C98 C58:C70" xr:uid="{DD19FE74-C759-458B-96B2-A0E9D751BB74}">
      <formula1>"..., Moquette, Carrelage, Sols Thermoplastique, Parquet huilé, Parquet vitrifié, Marbre, Ardoise, Résine, Pierre, Béton Peint, Sols durs"</formula1>
    </dataValidation>
    <dataValidation type="list" allowBlank="1" showInputMessage="1" showErrorMessage="1" sqref="C162:C163" xr:uid="{F8A8D716-FBE4-403C-8175-7978BF7A6437}">
      <formula1>$A$387:$A$399</formula1>
    </dataValidation>
    <dataValidation type="list" allowBlank="1" showInputMessage="1" showErrorMessage="1" sqref="C166" xr:uid="{7D398A73-8594-4257-92C5-8B29EE75CF7E}">
      <formula1>$A$252:$A$264</formula1>
    </dataValidation>
    <dataValidation type="list" allowBlank="1" showInputMessage="1" showErrorMessage="1" sqref="C164" xr:uid="{DC2841E0-15CF-4311-9015-AFDA746AE811}">
      <formula1>$A$168:$A$171</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rgb="FF92D050"/>
  </sheetPr>
  <dimension ref="A1:K238"/>
  <sheetViews>
    <sheetView showGridLines="0" view="pageBreakPreview" topLeftCell="C173" zoomScale="53" zoomScaleNormal="60" workbookViewId="0">
      <selection activeCell="H184" sqref="H184:I187"/>
    </sheetView>
  </sheetViews>
  <sheetFormatPr baseColWidth="10" defaultColWidth="11.44140625" defaultRowHeight="15" customHeight="1" outlineLevelRow="1"/>
  <cols>
    <col min="1" max="1" width="42.109375" style="179" customWidth="1"/>
    <col min="2" max="2" width="109.5546875" style="180" customWidth="1"/>
    <col min="3" max="3" width="33.88671875" style="163" customWidth="1"/>
    <col min="4" max="4" width="29" style="181" customWidth="1"/>
    <col min="5" max="5" width="23.6640625" style="163" customWidth="1"/>
    <col min="6" max="6" width="64.44140625" style="163" hidden="1" customWidth="1"/>
    <col min="7" max="7" width="45.44140625" style="163" customWidth="1"/>
    <col min="8" max="8" width="24.88671875" style="184" customWidth="1"/>
    <col min="9" max="10" width="24.88671875" style="183" customWidth="1"/>
    <col min="11" max="16384" width="11.44140625" style="163"/>
  </cols>
  <sheetData>
    <row r="1" spans="1:11" ht="126" customHeight="1">
      <c r="H1" s="182"/>
    </row>
    <row r="2" spans="1:11" ht="33" customHeight="1">
      <c r="A2" s="462" t="s">
        <v>18</v>
      </c>
      <c r="B2" s="462"/>
      <c r="C2" s="462"/>
      <c r="D2" s="462"/>
      <c r="E2" s="462"/>
      <c r="F2" s="462"/>
      <c r="G2" s="462"/>
      <c r="H2" s="463">
        <f>Instructions!C2</f>
        <v>0</v>
      </c>
      <c r="I2" s="463"/>
      <c r="J2" s="463"/>
    </row>
    <row r="3" spans="1:11" ht="14.4"/>
    <row r="4" spans="1:11" ht="126" customHeight="1">
      <c r="A4" s="464" t="s">
        <v>19</v>
      </c>
      <c r="B4" s="465"/>
      <c r="C4" s="464" t="s">
        <v>20</v>
      </c>
      <c r="D4" s="466"/>
      <c r="E4" s="466"/>
      <c r="F4" s="466"/>
      <c r="G4" s="465"/>
      <c r="H4" s="467" t="s">
        <v>21</v>
      </c>
      <c r="I4" s="468"/>
      <c r="J4" s="469"/>
      <c r="K4" s="250"/>
    </row>
    <row r="5" spans="1:11" ht="82.35" customHeight="1">
      <c r="A5" s="185" t="s">
        <v>25</v>
      </c>
      <c r="B5" s="186" t="s">
        <v>26</v>
      </c>
      <c r="C5" s="186" t="s">
        <v>27</v>
      </c>
      <c r="D5" s="187" t="s">
        <v>28</v>
      </c>
      <c r="E5" s="186" t="s">
        <v>29</v>
      </c>
      <c r="F5" s="186"/>
      <c r="G5" s="188" t="s">
        <v>30</v>
      </c>
      <c r="H5" s="189" t="s">
        <v>22</v>
      </c>
      <c r="I5" s="190" t="s">
        <v>23</v>
      </c>
      <c r="J5" s="190" t="s">
        <v>24</v>
      </c>
    </row>
    <row r="6" spans="1:11" s="196" customFormat="1" ht="15.6">
      <c r="A6" s="191" t="s">
        <v>31</v>
      </c>
      <c r="B6" s="192"/>
      <c r="C6" s="192"/>
      <c r="D6" s="193"/>
      <c r="E6" s="192"/>
      <c r="F6" s="192"/>
      <c r="G6" s="192"/>
      <c r="H6" s="194"/>
      <c r="I6" s="195"/>
      <c r="J6" s="195"/>
    </row>
    <row r="7" spans="1:11" ht="14.4" outlineLevel="1">
      <c r="A7" s="251"/>
      <c r="B7" s="252"/>
      <c r="C7" s="252"/>
      <c r="D7" s="253"/>
      <c r="E7" s="252"/>
      <c r="F7" s="252"/>
      <c r="G7" s="252"/>
      <c r="H7" s="252"/>
      <c r="I7" s="254"/>
      <c r="J7" s="254"/>
    </row>
    <row r="8" spans="1:11" ht="15.75" customHeight="1" outlineLevel="1">
      <c r="A8" s="255" t="s">
        <v>162</v>
      </c>
      <c r="B8" s="256" t="s">
        <v>38</v>
      </c>
      <c r="C8" s="216" t="s">
        <v>39</v>
      </c>
      <c r="D8" s="257">
        <v>3800</v>
      </c>
      <c r="E8" s="227" t="s">
        <v>163</v>
      </c>
      <c r="F8" s="227"/>
      <c r="G8" s="233"/>
      <c r="H8" s="219"/>
      <c r="I8" s="220"/>
      <c r="J8" s="221"/>
    </row>
    <row r="9" spans="1:11" ht="15.6" customHeight="1" outlineLevel="1">
      <c r="A9" s="255" t="s">
        <v>164</v>
      </c>
      <c r="B9" s="256" t="s">
        <v>38</v>
      </c>
      <c r="C9" s="216" t="s">
        <v>39</v>
      </c>
      <c r="D9" s="257">
        <v>3800</v>
      </c>
      <c r="E9" s="227" t="s">
        <v>163</v>
      </c>
      <c r="F9" s="227"/>
      <c r="G9" s="233"/>
      <c r="H9" s="219"/>
      <c r="I9" s="220"/>
      <c r="J9" s="221"/>
    </row>
    <row r="10" spans="1:11" ht="15.6" customHeight="1" outlineLevel="1">
      <c r="A10" s="255" t="s">
        <v>32</v>
      </c>
      <c r="B10" s="256" t="s">
        <v>38</v>
      </c>
      <c r="C10" s="216" t="s">
        <v>46</v>
      </c>
      <c r="D10" s="257">
        <v>46</v>
      </c>
      <c r="E10" s="227" t="s">
        <v>163</v>
      </c>
      <c r="F10" s="227"/>
      <c r="G10" s="233"/>
      <c r="H10" s="219"/>
      <c r="I10" s="220"/>
      <c r="J10" s="221"/>
    </row>
    <row r="11" spans="1:11" s="212" customFormat="1" ht="15.75" customHeight="1">
      <c r="A11" s="205"/>
      <c r="B11" s="206"/>
      <c r="C11" s="207"/>
      <c r="D11" s="208"/>
      <c r="E11" s="209"/>
      <c r="F11" s="209"/>
      <c r="G11" s="207"/>
      <c r="H11" s="210"/>
      <c r="I11" s="7"/>
      <c r="J11" s="211"/>
    </row>
    <row r="12" spans="1:11" ht="15.6" customHeight="1" outlineLevel="1">
      <c r="A12" s="236" t="s">
        <v>32</v>
      </c>
      <c r="B12" s="228" t="s">
        <v>165</v>
      </c>
      <c r="C12" s="223" t="s">
        <v>46</v>
      </c>
      <c r="D12" s="229">
        <v>471</v>
      </c>
      <c r="E12" s="237">
        <v>21.67</v>
      </c>
      <c r="F12" s="237" t="s">
        <v>44</v>
      </c>
      <c r="G12" s="237" t="s">
        <v>481</v>
      </c>
      <c r="H12" s="280"/>
      <c r="I12" s="281"/>
      <c r="J12" s="202">
        <f t="shared" ref="J12:J18" si="0">H12*I12</f>
        <v>0</v>
      </c>
    </row>
    <row r="13" spans="1:11" ht="15.6" customHeight="1" outlineLevel="1">
      <c r="A13" s="236" t="s">
        <v>32</v>
      </c>
      <c r="B13" s="228" t="s">
        <v>166</v>
      </c>
      <c r="C13" s="223" t="s">
        <v>46</v>
      </c>
      <c r="D13" s="229">
        <v>703</v>
      </c>
      <c r="E13" s="237">
        <v>21.67</v>
      </c>
      <c r="F13" s="237" t="s">
        <v>44</v>
      </c>
      <c r="G13" s="237" t="s">
        <v>470</v>
      </c>
      <c r="H13" s="280"/>
      <c r="I13" s="281"/>
      <c r="J13" s="202">
        <f t="shared" si="0"/>
        <v>0</v>
      </c>
    </row>
    <row r="14" spans="1:11" ht="15.6" customHeight="1" outlineLevel="1">
      <c r="A14" s="236" t="s">
        <v>32</v>
      </c>
      <c r="B14" s="228" t="s">
        <v>50</v>
      </c>
      <c r="C14" s="223" t="s">
        <v>46</v>
      </c>
      <c r="D14" s="229">
        <v>175</v>
      </c>
      <c r="E14" s="237">
        <v>21.67</v>
      </c>
      <c r="F14" s="237" t="s">
        <v>44</v>
      </c>
      <c r="G14" s="237" t="s">
        <v>480</v>
      </c>
      <c r="H14" s="280"/>
      <c r="I14" s="281"/>
      <c r="J14" s="202">
        <f t="shared" si="0"/>
        <v>0</v>
      </c>
    </row>
    <row r="15" spans="1:11" ht="15.6" customHeight="1" outlineLevel="1">
      <c r="A15" s="236" t="s">
        <v>32</v>
      </c>
      <c r="B15" s="228" t="s">
        <v>167</v>
      </c>
      <c r="C15" s="223" t="s">
        <v>46</v>
      </c>
      <c r="D15" s="229">
        <v>87</v>
      </c>
      <c r="E15" s="237">
        <v>21.67</v>
      </c>
      <c r="F15" s="237" t="s">
        <v>44</v>
      </c>
      <c r="G15" s="237" t="s">
        <v>477</v>
      </c>
      <c r="H15" s="280"/>
      <c r="I15" s="281"/>
      <c r="J15" s="202">
        <f t="shared" si="0"/>
        <v>0</v>
      </c>
    </row>
    <row r="16" spans="1:11" ht="15.75" customHeight="1" outlineLevel="1">
      <c r="A16" s="236" t="s">
        <v>32</v>
      </c>
      <c r="B16" s="228" t="s">
        <v>168</v>
      </c>
      <c r="C16" s="223" t="s">
        <v>39</v>
      </c>
      <c r="D16" s="229">
        <v>481</v>
      </c>
      <c r="E16" s="237">
        <v>21.67</v>
      </c>
      <c r="F16" s="237" t="s">
        <v>44</v>
      </c>
      <c r="G16" s="237" t="s">
        <v>477</v>
      </c>
      <c r="H16" s="280"/>
      <c r="I16" s="281"/>
      <c r="J16" s="202">
        <f t="shared" si="0"/>
        <v>0</v>
      </c>
    </row>
    <row r="17" spans="1:10" ht="15.75" customHeight="1" outlineLevel="1">
      <c r="A17" s="236" t="s">
        <v>32</v>
      </c>
      <c r="B17" s="228" t="s">
        <v>169</v>
      </c>
      <c r="C17" s="223" t="s">
        <v>46</v>
      </c>
      <c r="D17" s="229">
        <v>36</v>
      </c>
      <c r="E17" s="237">
        <v>21.67</v>
      </c>
      <c r="F17" s="237"/>
      <c r="G17" s="237" t="s">
        <v>470</v>
      </c>
      <c r="H17" s="280"/>
      <c r="I17" s="281"/>
      <c r="J17" s="202">
        <f t="shared" si="0"/>
        <v>0</v>
      </c>
    </row>
    <row r="18" spans="1:10" ht="15.75" customHeight="1" outlineLevel="1">
      <c r="A18" s="236" t="s">
        <v>32</v>
      </c>
      <c r="B18" s="228" t="s">
        <v>33</v>
      </c>
      <c r="C18" s="223" t="s">
        <v>34</v>
      </c>
      <c r="D18" s="229">
        <v>85</v>
      </c>
      <c r="E18" s="204">
        <v>21.67</v>
      </c>
      <c r="F18" s="237" t="s">
        <v>44</v>
      </c>
      <c r="G18" s="237" t="s">
        <v>458</v>
      </c>
      <c r="H18" s="280"/>
      <c r="I18" s="281"/>
      <c r="J18" s="202">
        <f t="shared" si="0"/>
        <v>0</v>
      </c>
    </row>
    <row r="19" spans="1:10" s="212" customFormat="1" ht="15.75" customHeight="1">
      <c r="A19" s="205"/>
      <c r="B19" s="206"/>
      <c r="C19" s="207"/>
      <c r="D19" s="208">
        <f>SUBTOTAL(9,D12:D18)</f>
        <v>2038</v>
      </c>
      <c r="E19" s="209"/>
      <c r="F19" s="209"/>
      <c r="G19" s="207"/>
      <c r="H19" s="210">
        <f>SUBTOTAL(9,H12:H18)</f>
        <v>0</v>
      </c>
      <c r="I19" s="7"/>
      <c r="J19" s="211">
        <f>SUBTOTAL(9,J12:J18)</f>
        <v>0</v>
      </c>
    </row>
    <row r="20" spans="1:10" ht="15.6" customHeight="1" outlineLevel="1">
      <c r="A20" s="236" t="s">
        <v>45</v>
      </c>
      <c r="B20" s="258" t="s">
        <v>170</v>
      </c>
      <c r="C20" s="223" t="s">
        <v>67</v>
      </c>
      <c r="D20" s="229">
        <v>28</v>
      </c>
      <c r="E20" s="237">
        <v>21.67</v>
      </c>
      <c r="F20" s="237" t="s">
        <v>44</v>
      </c>
      <c r="G20" s="237" t="s">
        <v>481</v>
      </c>
      <c r="H20" s="280"/>
      <c r="I20" s="281"/>
      <c r="J20" s="202">
        <f t="shared" ref="J20:J42" si="1">H20*I20</f>
        <v>0</v>
      </c>
    </row>
    <row r="21" spans="1:10" ht="15.6" customHeight="1" outlineLevel="1">
      <c r="A21" s="236" t="s">
        <v>45</v>
      </c>
      <c r="B21" s="228" t="s">
        <v>165</v>
      </c>
      <c r="C21" s="223" t="s">
        <v>67</v>
      </c>
      <c r="D21" s="229">
        <v>290</v>
      </c>
      <c r="E21" s="237">
        <v>21.67</v>
      </c>
      <c r="F21" s="237" t="s">
        <v>44</v>
      </c>
      <c r="G21" s="237" t="s">
        <v>481</v>
      </c>
      <c r="H21" s="280"/>
      <c r="I21" s="281"/>
      <c r="J21" s="202">
        <f t="shared" si="1"/>
        <v>0</v>
      </c>
    </row>
    <row r="22" spans="1:10" ht="15.6" customHeight="1" outlineLevel="1">
      <c r="A22" s="236" t="s">
        <v>45</v>
      </c>
      <c r="B22" s="258" t="s">
        <v>171</v>
      </c>
      <c r="C22" s="223" t="s">
        <v>41</v>
      </c>
      <c r="D22" s="229">
        <v>107</v>
      </c>
      <c r="E22" s="237">
        <v>21.67</v>
      </c>
      <c r="F22" s="237" t="s">
        <v>44</v>
      </c>
      <c r="G22" s="237" t="s">
        <v>470</v>
      </c>
      <c r="H22" s="280"/>
      <c r="I22" s="281"/>
      <c r="J22" s="202">
        <f t="shared" si="1"/>
        <v>0</v>
      </c>
    </row>
    <row r="23" spans="1:10" ht="15.6" customHeight="1" outlineLevel="1">
      <c r="A23" s="236" t="s">
        <v>45</v>
      </c>
      <c r="B23" s="228" t="s">
        <v>166</v>
      </c>
      <c r="C23" s="223" t="s">
        <v>41</v>
      </c>
      <c r="D23" s="229">
        <v>340</v>
      </c>
      <c r="E23" s="237">
        <v>21.67</v>
      </c>
      <c r="F23" s="237" t="s">
        <v>44</v>
      </c>
      <c r="G23" s="237" t="s">
        <v>470</v>
      </c>
      <c r="H23" s="280"/>
      <c r="I23" s="281"/>
      <c r="J23" s="202">
        <f t="shared" si="1"/>
        <v>0</v>
      </c>
    </row>
    <row r="24" spans="1:10" s="260" customFormat="1" ht="15.75" customHeight="1" outlineLevel="1">
      <c r="A24" s="259" t="s">
        <v>45</v>
      </c>
      <c r="B24" s="258" t="s">
        <v>172</v>
      </c>
      <c r="C24" s="223" t="s">
        <v>41</v>
      </c>
      <c r="D24" s="229">
        <v>54</v>
      </c>
      <c r="E24" s="240">
        <v>21.67</v>
      </c>
      <c r="F24" s="240" t="s">
        <v>44</v>
      </c>
      <c r="G24" s="240" t="s">
        <v>479</v>
      </c>
      <c r="H24" s="280"/>
      <c r="I24" s="281"/>
      <c r="J24" s="202">
        <f t="shared" si="1"/>
        <v>0</v>
      </c>
    </row>
    <row r="25" spans="1:10" ht="15.75" customHeight="1" outlineLevel="1">
      <c r="A25" s="236" t="s">
        <v>45</v>
      </c>
      <c r="B25" s="228" t="s">
        <v>173</v>
      </c>
      <c r="C25" s="223" t="s">
        <v>39</v>
      </c>
      <c r="D25" s="229">
        <v>22</v>
      </c>
      <c r="E25" s="237">
        <v>21.67</v>
      </c>
      <c r="F25" s="237" t="s">
        <v>44</v>
      </c>
      <c r="G25" s="237" t="s">
        <v>477</v>
      </c>
      <c r="H25" s="280"/>
      <c r="I25" s="281"/>
      <c r="J25" s="202">
        <f t="shared" si="1"/>
        <v>0</v>
      </c>
    </row>
    <row r="26" spans="1:10" ht="15.75" customHeight="1" outlineLevel="1">
      <c r="A26" s="236" t="s">
        <v>45</v>
      </c>
      <c r="B26" s="228" t="s">
        <v>33</v>
      </c>
      <c r="C26" s="223" t="s">
        <v>34</v>
      </c>
      <c r="D26" s="229">
        <v>70</v>
      </c>
      <c r="E26" s="237">
        <v>21.67</v>
      </c>
      <c r="F26" s="237" t="s">
        <v>174</v>
      </c>
      <c r="G26" s="237" t="s">
        <v>458</v>
      </c>
      <c r="H26" s="280"/>
      <c r="I26" s="281"/>
      <c r="J26" s="202">
        <f t="shared" si="1"/>
        <v>0</v>
      </c>
    </row>
    <row r="27" spans="1:10" ht="15.75" customHeight="1" outlineLevel="1">
      <c r="A27" s="236" t="s">
        <v>45</v>
      </c>
      <c r="B27" s="228" t="s">
        <v>78</v>
      </c>
      <c r="C27" s="223" t="s">
        <v>46</v>
      </c>
      <c r="D27" s="229">
        <v>46</v>
      </c>
      <c r="E27" s="237">
        <v>21.67</v>
      </c>
      <c r="F27" s="237" t="s">
        <v>44</v>
      </c>
      <c r="G27" s="237" t="s">
        <v>464</v>
      </c>
      <c r="H27" s="280"/>
      <c r="I27" s="281"/>
      <c r="J27" s="202">
        <f t="shared" si="1"/>
        <v>0</v>
      </c>
    </row>
    <row r="28" spans="1:10" ht="15.75" customHeight="1" outlineLevel="1">
      <c r="A28" s="236" t="s">
        <v>45</v>
      </c>
      <c r="B28" s="228" t="s">
        <v>175</v>
      </c>
      <c r="C28" s="223" t="s">
        <v>46</v>
      </c>
      <c r="D28" s="229">
        <v>27</v>
      </c>
      <c r="E28" s="237">
        <v>21.67</v>
      </c>
      <c r="F28" s="237" t="s">
        <v>44</v>
      </c>
      <c r="G28" s="237" t="s">
        <v>464</v>
      </c>
      <c r="H28" s="280"/>
      <c r="I28" s="281"/>
      <c r="J28" s="202">
        <f t="shared" si="1"/>
        <v>0</v>
      </c>
    </row>
    <row r="29" spans="1:10" ht="15.75" customHeight="1" outlineLevel="1">
      <c r="A29" s="236" t="s">
        <v>45</v>
      </c>
      <c r="B29" s="259" t="s">
        <v>176</v>
      </c>
      <c r="C29" s="223" t="s">
        <v>46</v>
      </c>
      <c r="D29" s="229">
        <v>9</v>
      </c>
      <c r="E29" s="237">
        <v>21.67</v>
      </c>
      <c r="F29" s="237" t="s">
        <v>44</v>
      </c>
      <c r="G29" s="237" t="s">
        <v>479</v>
      </c>
      <c r="H29" s="280"/>
      <c r="I29" s="281"/>
      <c r="J29" s="202">
        <f t="shared" si="1"/>
        <v>0</v>
      </c>
    </row>
    <row r="30" spans="1:10" s="212" customFormat="1" ht="15.6" customHeight="1">
      <c r="A30" s="236" t="s">
        <v>45</v>
      </c>
      <c r="B30" s="259" t="s">
        <v>177</v>
      </c>
      <c r="C30" s="223" t="s">
        <v>67</v>
      </c>
      <c r="D30" s="229">
        <v>120</v>
      </c>
      <c r="E30" s="237">
        <v>21.67</v>
      </c>
      <c r="F30" s="237" t="s">
        <v>44</v>
      </c>
      <c r="G30" s="237" t="s">
        <v>482</v>
      </c>
      <c r="H30" s="280"/>
      <c r="I30" s="281"/>
      <c r="J30" s="202">
        <f t="shared" si="1"/>
        <v>0</v>
      </c>
    </row>
    <row r="31" spans="1:10" ht="15.6" customHeight="1" outlineLevel="1">
      <c r="A31" s="236" t="s">
        <v>45</v>
      </c>
      <c r="B31" s="228" t="s">
        <v>178</v>
      </c>
      <c r="C31" s="223" t="s">
        <v>41</v>
      </c>
      <c r="D31" s="229">
        <v>32</v>
      </c>
      <c r="E31" s="237" t="s">
        <v>186</v>
      </c>
      <c r="F31" s="237" t="s">
        <v>44</v>
      </c>
      <c r="G31" s="237" t="s">
        <v>464</v>
      </c>
      <c r="H31" s="280"/>
      <c r="I31" s="281"/>
      <c r="J31" s="202">
        <f t="shared" si="1"/>
        <v>0</v>
      </c>
    </row>
    <row r="32" spans="1:10" ht="15.6" customHeight="1" outlineLevel="1">
      <c r="A32" s="236" t="s">
        <v>45</v>
      </c>
      <c r="B32" s="228" t="s">
        <v>179</v>
      </c>
      <c r="C32" s="223" t="s">
        <v>41</v>
      </c>
      <c r="D32" s="229">
        <v>80</v>
      </c>
      <c r="E32" s="237" t="s">
        <v>186</v>
      </c>
      <c r="F32" s="237" t="s">
        <v>44</v>
      </c>
      <c r="G32" s="237" t="s">
        <v>464</v>
      </c>
      <c r="H32" s="280"/>
      <c r="I32" s="281"/>
      <c r="J32" s="202">
        <f t="shared" si="1"/>
        <v>0</v>
      </c>
    </row>
    <row r="33" spans="1:10" ht="15.6" customHeight="1" outlineLevel="1">
      <c r="A33" s="236" t="s">
        <v>45</v>
      </c>
      <c r="B33" s="228" t="s">
        <v>180</v>
      </c>
      <c r="C33" s="223" t="s">
        <v>34</v>
      </c>
      <c r="D33" s="229">
        <v>26</v>
      </c>
      <c r="E33" s="237">
        <v>21.67</v>
      </c>
      <c r="F33" s="237" t="s">
        <v>44</v>
      </c>
      <c r="G33" s="237" t="s">
        <v>458</v>
      </c>
      <c r="H33" s="280"/>
      <c r="I33" s="281"/>
      <c r="J33" s="202">
        <f t="shared" si="1"/>
        <v>0</v>
      </c>
    </row>
    <row r="34" spans="1:10" ht="15.6" customHeight="1" outlineLevel="1">
      <c r="A34" s="236" t="s">
        <v>45</v>
      </c>
      <c r="B34" s="259" t="s">
        <v>181</v>
      </c>
      <c r="C34" s="223" t="s">
        <v>39</v>
      </c>
      <c r="D34" s="229">
        <v>5</v>
      </c>
      <c r="E34" s="204">
        <v>13</v>
      </c>
      <c r="F34" s="237"/>
      <c r="G34" s="237" t="s">
        <v>481</v>
      </c>
      <c r="H34" s="280"/>
      <c r="I34" s="281"/>
      <c r="J34" s="202">
        <f t="shared" si="1"/>
        <v>0</v>
      </c>
    </row>
    <row r="35" spans="1:10" ht="15.75" customHeight="1" outlineLevel="1">
      <c r="A35" s="236" t="s">
        <v>45</v>
      </c>
      <c r="B35" s="259" t="s">
        <v>182</v>
      </c>
      <c r="C35" s="223" t="s">
        <v>41</v>
      </c>
      <c r="D35" s="229">
        <v>145</v>
      </c>
      <c r="E35" s="237">
        <v>21.67</v>
      </c>
      <c r="F35" s="237" t="s">
        <v>44</v>
      </c>
      <c r="G35" s="237" t="s">
        <v>470</v>
      </c>
      <c r="H35" s="280"/>
      <c r="I35" s="281"/>
      <c r="J35" s="202">
        <f t="shared" si="1"/>
        <v>0</v>
      </c>
    </row>
    <row r="36" spans="1:10" ht="15.75" customHeight="1" outlineLevel="1">
      <c r="A36" s="236" t="s">
        <v>45</v>
      </c>
      <c r="B36" s="259" t="s">
        <v>183</v>
      </c>
      <c r="C36" s="223" t="s">
        <v>41</v>
      </c>
      <c r="D36" s="229">
        <v>85</v>
      </c>
      <c r="E36" s="237">
        <v>21.67</v>
      </c>
      <c r="F36" s="237" t="s">
        <v>44</v>
      </c>
      <c r="G36" s="237" t="s">
        <v>464</v>
      </c>
      <c r="H36" s="280"/>
      <c r="I36" s="281"/>
      <c r="J36" s="202">
        <f t="shared" si="1"/>
        <v>0</v>
      </c>
    </row>
    <row r="37" spans="1:10" ht="15.75" customHeight="1" outlineLevel="1">
      <c r="A37" s="236" t="s">
        <v>45</v>
      </c>
      <c r="B37" s="259" t="s">
        <v>184</v>
      </c>
      <c r="C37" s="223" t="s">
        <v>41</v>
      </c>
      <c r="D37" s="229">
        <v>191</v>
      </c>
      <c r="E37" s="237">
        <v>21.67</v>
      </c>
      <c r="F37" s="237" t="s">
        <v>44</v>
      </c>
      <c r="G37" s="237" t="s">
        <v>470</v>
      </c>
      <c r="H37" s="280"/>
      <c r="I37" s="281"/>
      <c r="J37" s="202">
        <f t="shared" si="1"/>
        <v>0</v>
      </c>
    </row>
    <row r="38" spans="1:10" ht="15.75" customHeight="1" outlineLevel="1">
      <c r="A38" s="236" t="s">
        <v>45</v>
      </c>
      <c r="B38" s="259" t="s">
        <v>185</v>
      </c>
      <c r="C38" s="223" t="s">
        <v>41</v>
      </c>
      <c r="D38" s="229">
        <v>40</v>
      </c>
      <c r="E38" s="237" t="s">
        <v>186</v>
      </c>
      <c r="F38" s="237" t="s">
        <v>187</v>
      </c>
      <c r="G38" s="237" t="s">
        <v>470</v>
      </c>
      <c r="H38" s="280"/>
      <c r="I38" s="281"/>
      <c r="J38" s="202">
        <f t="shared" si="1"/>
        <v>0</v>
      </c>
    </row>
    <row r="39" spans="1:10" ht="15.75" customHeight="1" outlineLevel="1">
      <c r="A39" s="236" t="s">
        <v>45</v>
      </c>
      <c r="B39" s="228" t="s">
        <v>188</v>
      </c>
      <c r="C39" s="223" t="s">
        <v>46</v>
      </c>
      <c r="D39" s="229">
        <v>173</v>
      </c>
      <c r="E39" s="237">
        <v>21.67</v>
      </c>
      <c r="F39" s="237" t="s">
        <v>189</v>
      </c>
      <c r="G39" s="237" t="s">
        <v>479</v>
      </c>
      <c r="H39" s="280"/>
      <c r="I39" s="281"/>
      <c r="J39" s="202">
        <f t="shared" si="1"/>
        <v>0</v>
      </c>
    </row>
    <row r="40" spans="1:10" ht="15.75" customHeight="1" outlineLevel="1">
      <c r="A40" s="236" t="s">
        <v>45</v>
      </c>
      <c r="B40" s="259" t="s">
        <v>190</v>
      </c>
      <c r="C40" s="223" t="s">
        <v>34</v>
      </c>
      <c r="D40" s="229">
        <v>217</v>
      </c>
      <c r="E40" s="237" t="s">
        <v>191</v>
      </c>
      <c r="F40" s="237" t="s">
        <v>192</v>
      </c>
      <c r="G40" s="237" t="s">
        <v>479</v>
      </c>
      <c r="H40" s="280"/>
      <c r="I40" s="281"/>
      <c r="J40" s="202">
        <f t="shared" si="1"/>
        <v>0</v>
      </c>
    </row>
    <row r="41" spans="1:10" ht="15.75" customHeight="1" outlineLevel="1">
      <c r="A41" s="236" t="s">
        <v>45</v>
      </c>
      <c r="B41" s="259" t="s">
        <v>190</v>
      </c>
      <c r="C41" s="223" t="s">
        <v>41</v>
      </c>
      <c r="D41" s="229">
        <v>390</v>
      </c>
      <c r="E41" s="237">
        <v>21.67</v>
      </c>
      <c r="F41" s="237" t="s">
        <v>44</v>
      </c>
      <c r="G41" s="237" t="s">
        <v>479</v>
      </c>
      <c r="H41" s="280"/>
      <c r="I41" s="281"/>
      <c r="J41" s="202">
        <f t="shared" si="1"/>
        <v>0</v>
      </c>
    </row>
    <row r="42" spans="1:10" s="212" customFormat="1" ht="15.6" customHeight="1">
      <c r="A42" s="236" t="s">
        <v>45</v>
      </c>
      <c r="B42" s="259" t="s">
        <v>431</v>
      </c>
      <c r="C42" s="223" t="s">
        <v>34</v>
      </c>
      <c r="D42" s="229">
        <v>20</v>
      </c>
      <c r="E42" s="237">
        <v>21.67</v>
      </c>
      <c r="F42" s="237" t="s">
        <v>44</v>
      </c>
      <c r="G42" s="237" t="s">
        <v>458</v>
      </c>
      <c r="H42" s="280"/>
      <c r="I42" s="281"/>
      <c r="J42" s="202">
        <f t="shared" si="1"/>
        <v>0</v>
      </c>
    </row>
    <row r="43" spans="1:10" s="212" customFormat="1" ht="15.6" customHeight="1">
      <c r="A43" s="205"/>
      <c r="B43" s="206"/>
      <c r="C43" s="207"/>
      <c r="D43" s="208">
        <f>SUBTOTAL(9,D20:D42)</f>
        <v>2517</v>
      </c>
      <c r="E43" s="209"/>
      <c r="F43" s="209"/>
      <c r="G43" s="207"/>
      <c r="H43" s="210">
        <f>SUBTOTAL(9,H20:H42)</f>
        <v>0</v>
      </c>
      <c r="I43" s="7"/>
      <c r="J43" s="211">
        <f>SUBTOTAL(9,J20:J42)</f>
        <v>0</v>
      </c>
    </row>
    <row r="44" spans="1:10" ht="15.6" customHeight="1" outlineLevel="1">
      <c r="A44" s="236" t="s">
        <v>64</v>
      </c>
      <c r="B44" s="228" t="s">
        <v>65</v>
      </c>
      <c r="C44" s="223" t="s">
        <v>67</v>
      </c>
      <c r="D44" s="229">
        <f>875+105</f>
        <v>980</v>
      </c>
      <c r="E44" s="237">
        <v>21.67</v>
      </c>
      <c r="F44" s="237" t="s">
        <v>44</v>
      </c>
      <c r="G44" s="237" t="s">
        <v>482</v>
      </c>
      <c r="H44" s="280"/>
      <c r="I44" s="281"/>
      <c r="J44" s="202">
        <f t="shared" ref="J44:J55" si="2">H44*I44</f>
        <v>0</v>
      </c>
    </row>
    <row r="45" spans="1:10" ht="15.6" customHeight="1" outlineLevel="1">
      <c r="A45" s="236" t="s">
        <v>64</v>
      </c>
      <c r="B45" s="258" t="s">
        <v>170</v>
      </c>
      <c r="C45" s="223" t="s">
        <v>67</v>
      </c>
      <c r="D45" s="229">
        <v>33</v>
      </c>
      <c r="E45" s="235">
        <v>13</v>
      </c>
      <c r="F45" s="237" t="s">
        <v>44</v>
      </c>
      <c r="G45" s="237" t="s">
        <v>481</v>
      </c>
      <c r="H45" s="280"/>
      <c r="I45" s="281"/>
      <c r="J45" s="202">
        <f t="shared" si="2"/>
        <v>0</v>
      </c>
    </row>
    <row r="46" spans="1:10" ht="15.6" customHeight="1" outlineLevel="1">
      <c r="A46" s="236" t="s">
        <v>64</v>
      </c>
      <c r="B46" s="228" t="s">
        <v>165</v>
      </c>
      <c r="C46" s="223" t="s">
        <v>67</v>
      </c>
      <c r="D46" s="229">
        <f>62+16</f>
        <v>78</v>
      </c>
      <c r="E46" s="237">
        <v>21.67</v>
      </c>
      <c r="F46" s="237" t="s">
        <v>44</v>
      </c>
      <c r="G46" s="237" t="s">
        <v>482</v>
      </c>
      <c r="H46" s="280"/>
      <c r="I46" s="281"/>
      <c r="J46" s="202">
        <f t="shared" si="2"/>
        <v>0</v>
      </c>
    </row>
    <row r="47" spans="1:10" ht="15.6" customHeight="1" outlineLevel="1">
      <c r="A47" s="236" t="s">
        <v>64</v>
      </c>
      <c r="B47" s="228" t="s">
        <v>193</v>
      </c>
      <c r="C47" s="223" t="s">
        <v>34</v>
      </c>
      <c r="D47" s="229">
        <v>67</v>
      </c>
      <c r="E47" s="237">
        <v>21.67</v>
      </c>
      <c r="F47" s="237" t="s">
        <v>174</v>
      </c>
      <c r="G47" s="237" t="s">
        <v>458</v>
      </c>
      <c r="H47" s="280"/>
      <c r="I47" s="281"/>
      <c r="J47" s="202">
        <f t="shared" si="2"/>
        <v>0</v>
      </c>
    </row>
    <row r="48" spans="1:10" ht="15.75" customHeight="1" outlineLevel="1">
      <c r="A48" s="236" t="s">
        <v>64</v>
      </c>
      <c r="B48" s="258" t="s">
        <v>166</v>
      </c>
      <c r="C48" s="223" t="s">
        <v>41</v>
      </c>
      <c r="D48" s="229">
        <v>352</v>
      </c>
      <c r="E48" s="237">
        <v>21.67</v>
      </c>
      <c r="F48" s="237" t="s">
        <v>44</v>
      </c>
      <c r="G48" s="237" t="s">
        <v>470</v>
      </c>
      <c r="H48" s="280"/>
      <c r="I48" s="281"/>
      <c r="J48" s="202">
        <f t="shared" si="2"/>
        <v>0</v>
      </c>
    </row>
    <row r="49" spans="1:10" ht="15.75" customHeight="1" outlineLevel="1">
      <c r="A49" s="236" t="s">
        <v>64</v>
      </c>
      <c r="B49" s="258" t="s">
        <v>194</v>
      </c>
      <c r="C49" s="223" t="s">
        <v>41</v>
      </c>
      <c r="D49" s="229">
        <v>123</v>
      </c>
      <c r="E49" s="237">
        <v>21.67</v>
      </c>
      <c r="F49" s="237" t="s">
        <v>44</v>
      </c>
      <c r="G49" s="237" t="s">
        <v>471</v>
      </c>
      <c r="H49" s="280"/>
      <c r="I49" s="281"/>
      <c r="J49" s="202">
        <f t="shared" si="2"/>
        <v>0</v>
      </c>
    </row>
    <row r="50" spans="1:10" ht="15.75" customHeight="1" outlineLevel="1">
      <c r="A50" s="236" t="s">
        <v>64</v>
      </c>
      <c r="B50" s="258" t="s">
        <v>195</v>
      </c>
      <c r="C50" s="223" t="s">
        <v>41</v>
      </c>
      <c r="D50" s="229">
        <v>364</v>
      </c>
      <c r="E50" s="237">
        <v>21.67</v>
      </c>
      <c r="F50" s="237" t="s">
        <v>196</v>
      </c>
      <c r="G50" s="237" t="s">
        <v>464</v>
      </c>
      <c r="H50" s="280"/>
      <c r="I50" s="281"/>
      <c r="J50" s="202">
        <f t="shared" si="2"/>
        <v>0</v>
      </c>
    </row>
    <row r="51" spans="1:10" ht="15.75" customHeight="1" outlineLevel="1">
      <c r="A51" s="236" t="s">
        <v>64</v>
      </c>
      <c r="B51" s="228" t="s">
        <v>165</v>
      </c>
      <c r="C51" s="223" t="s">
        <v>41</v>
      </c>
      <c r="D51" s="229">
        <v>277</v>
      </c>
      <c r="E51" s="204">
        <v>13</v>
      </c>
      <c r="F51" s="237"/>
      <c r="G51" s="237" t="s">
        <v>482</v>
      </c>
      <c r="H51" s="280"/>
      <c r="I51" s="281"/>
      <c r="J51" s="202">
        <f t="shared" si="2"/>
        <v>0</v>
      </c>
    </row>
    <row r="52" spans="1:10" ht="15.75" customHeight="1" outlineLevel="1">
      <c r="A52" s="236" t="s">
        <v>64</v>
      </c>
      <c r="B52" s="258" t="s">
        <v>198</v>
      </c>
      <c r="C52" s="223" t="s">
        <v>46</v>
      </c>
      <c r="D52" s="229">
        <v>60</v>
      </c>
      <c r="E52" s="237">
        <v>4.33</v>
      </c>
      <c r="F52" s="237" t="s">
        <v>44</v>
      </c>
      <c r="G52" s="237" t="s">
        <v>459</v>
      </c>
      <c r="H52" s="280"/>
      <c r="I52" s="281"/>
      <c r="J52" s="202">
        <f t="shared" si="2"/>
        <v>0</v>
      </c>
    </row>
    <row r="53" spans="1:10" ht="15.75" customHeight="1" outlineLevel="1">
      <c r="A53" s="236" t="s">
        <v>64</v>
      </c>
      <c r="B53" s="258" t="s">
        <v>199</v>
      </c>
      <c r="C53" s="223" t="s">
        <v>200</v>
      </c>
      <c r="D53" s="229">
        <v>918</v>
      </c>
      <c r="E53" s="237">
        <v>21.67</v>
      </c>
      <c r="F53" s="237" t="s">
        <v>44</v>
      </c>
      <c r="G53" s="237" t="s">
        <v>483</v>
      </c>
      <c r="H53" s="280"/>
      <c r="I53" s="281"/>
      <c r="J53" s="202">
        <f t="shared" si="2"/>
        <v>0</v>
      </c>
    </row>
    <row r="54" spans="1:10" ht="15.6" customHeight="1" outlineLevel="1">
      <c r="A54" s="236" t="s">
        <v>64</v>
      </c>
      <c r="B54" s="258" t="s">
        <v>201</v>
      </c>
      <c r="C54" s="223" t="s">
        <v>200</v>
      </c>
      <c r="D54" s="229">
        <v>100</v>
      </c>
      <c r="E54" s="237">
        <v>1</v>
      </c>
      <c r="F54" s="261" t="s">
        <v>432</v>
      </c>
      <c r="G54" s="237" t="s">
        <v>483</v>
      </c>
      <c r="H54" s="280"/>
      <c r="I54" s="281"/>
      <c r="J54" s="202">
        <f t="shared" si="2"/>
        <v>0</v>
      </c>
    </row>
    <row r="55" spans="1:10" ht="15.6" customHeight="1" outlineLevel="1">
      <c r="A55" s="236" t="s">
        <v>64</v>
      </c>
      <c r="B55" s="258" t="s">
        <v>173</v>
      </c>
      <c r="C55" s="223" t="s">
        <v>46</v>
      </c>
      <c r="D55" s="229">
        <v>20</v>
      </c>
      <c r="E55" s="237">
        <v>21.67</v>
      </c>
      <c r="F55" s="262"/>
      <c r="G55" s="237" t="s">
        <v>477</v>
      </c>
      <c r="H55" s="280"/>
      <c r="I55" s="281"/>
      <c r="J55" s="202">
        <f t="shared" si="2"/>
        <v>0</v>
      </c>
    </row>
    <row r="56" spans="1:10" s="212" customFormat="1" ht="15.6" customHeight="1">
      <c r="A56" s="205"/>
      <c r="B56" s="206"/>
      <c r="C56" s="207"/>
      <c r="D56" s="208">
        <f>SUBTOTAL(9,D44:D55)</f>
        <v>3372</v>
      </c>
      <c r="E56" s="209"/>
      <c r="F56" s="209"/>
      <c r="G56" s="207"/>
      <c r="H56" s="210">
        <f>SUBTOTAL(9,H44:H55)</f>
        <v>0</v>
      </c>
      <c r="I56" s="7"/>
      <c r="J56" s="211">
        <f>SUBTOTAL(9,J44:J55)</f>
        <v>0</v>
      </c>
    </row>
    <row r="57" spans="1:10" ht="15.6" customHeight="1" outlineLevel="1">
      <c r="A57" s="236" t="s">
        <v>202</v>
      </c>
      <c r="B57" s="228" t="s">
        <v>170</v>
      </c>
      <c r="C57" s="223" t="s">
        <v>67</v>
      </c>
      <c r="D57" s="229">
        <v>31</v>
      </c>
      <c r="E57" s="235">
        <v>13</v>
      </c>
      <c r="F57" s="237" t="s">
        <v>44</v>
      </c>
      <c r="G57" s="237" t="s">
        <v>481</v>
      </c>
      <c r="H57" s="280"/>
      <c r="I57" s="281"/>
      <c r="J57" s="202">
        <f t="shared" ref="J57:J63" si="3">H57*I57</f>
        <v>0</v>
      </c>
    </row>
    <row r="58" spans="1:10" ht="15.6" customHeight="1" outlineLevel="1">
      <c r="A58" s="236" t="s">
        <v>202</v>
      </c>
      <c r="B58" s="228" t="s">
        <v>203</v>
      </c>
      <c r="C58" s="223" t="s">
        <v>41</v>
      </c>
      <c r="D58" s="229">
        <v>56</v>
      </c>
      <c r="E58" s="237">
        <v>1</v>
      </c>
      <c r="F58" s="237" t="s">
        <v>44</v>
      </c>
      <c r="G58" s="237" t="s">
        <v>459</v>
      </c>
      <c r="H58" s="280"/>
      <c r="I58" s="281"/>
      <c r="J58" s="202">
        <f t="shared" si="3"/>
        <v>0</v>
      </c>
    </row>
    <row r="59" spans="1:10" ht="15.6" customHeight="1" outlineLevel="1">
      <c r="A59" s="236" t="s">
        <v>202</v>
      </c>
      <c r="B59" s="228" t="s">
        <v>165</v>
      </c>
      <c r="C59" s="223" t="s">
        <v>41</v>
      </c>
      <c r="D59" s="229">
        <v>575</v>
      </c>
      <c r="E59" s="204">
        <v>13</v>
      </c>
      <c r="F59" s="237"/>
      <c r="G59" s="237" t="s">
        <v>481</v>
      </c>
      <c r="H59" s="280"/>
      <c r="I59" s="281"/>
      <c r="J59" s="202">
        <f t="shared" si="3"/>
        <v>0</v>
      </c>
    </row>
    <row r="60" spans="1:10" ht="15.6" customHeight="1" outlineLevel="1">
      <c r="A60" s="236" t="s">
        <v>202</v>
      </c>
      <c r="B60" s="228" t="s">
        <v>204</v>
      </c>
      <c r="C60" s="223" t="s">
        <v>41</v>
      </c>
      <c r="D60" s="229">
        <v>133</v>
      </c>
      <c r="E60" s="204">
        <v>21.67</v>
      </c>
      <c r="F60" s="237" t="s">
        <v>44</v>
      </c>
      <c r="G60" s="237" t="s">
        <v>470</v>
      </c>
      <c r="H60" s="280"/>
      <c r="I60" s="281"/>
      <c r="J60" s="202">
        <f t="shared" si="3"/>
        <v>0</v>
      </c>
    </row>
    <row r="61" spans="1:10" ht="15.75" customHeight="1" outlineLevel="1">
      <c r="A61" s="236" t="s">
        <v>202</v>
      </c>
      <c r="B61" s="228" t="s">
        <v>193</v>
      </c>
      <c r="C61" s="223" t="s">
        <v>34</v>
      </c>
      <c r="D61" s="229">
        <v>69</v>
      </c>
      <c r="E61" s="204">
        <v>21.67</v>
      </c>
      <c r="F61" s="237" t="s">
        <v>197</v>
      </c>
      <c r="G61" s="237" t="s">
        <v>458</v>
      </c>
      <c r="H61" s="280"/>
      <c r="I61" s="281"/>
      <c r="J61" s="202">
        <f t="shared" si="3"/>
        <v>0</v>
      </c>
    </row>
    <row r="62" spans="1:10" ht="15.75" customHeight="1" outlineLevel="1">
      <c r="A62" s="236" t="s">
        <v>202</v>
      </c>
      <c r="B62" s="228" t="s">
        <v>205</v>
      </c>
      <c r="C62" s="223" t="s">
        <v>41</v>
      </c>
      <c r="D62" s="229">
        <v>1570</v>
      </c>
      <c r="E62" s="204">
        <v>8.67</v>
      </c>
      <c r="F62" s="237" t="s">
        <v>196</v>
      </c>
      <c r="G62" s="237" t="s">
        <v>464</v>
      </c>
      <c r="H62" s="280"/>
      <c r="I62" s="281"/>
      <c r="J62" s="202">
        <f t="shared" si="3"/>
        <v>0</v>
      </c>
    </row>
    <row r="63" spans="1:10" ht="15.75" customHeight="1" outlineLevel="1">
      <c r="A63" s="236" t="s">
        <v>202</v>
      </c>
      <c r="B63" s="258" t="s">
        <v>198</v>
      </c>
      <c r="C63" s="223" t="s">
        <v>51</v>
      </c>
      <c r="D63" s="229">
        <v>47</v>
      </c>
      <c r="E63" s="204">
        <v>4.33</v>
      </c>
      <c r="F63" s="237" t="s">
        <v>206</v>
      </c>
      <c r="G63" s="237" t="s">
        <v>459</v>
      </c>
      <c r="H63" s="280"/>
      <c r="I63" s="281"/>
      <c r="J63" s="202">
        <f t="shared" si="3"/>
        <v>0</v>
      </c>
    </row>
    <row r="64" spans="1:10" s="212" customFormat="1" ht="15.6" customHeight="1">
      <c r="A64" s="205"/>
      <c r="B64" s="206"/>
      <c r="C64" s="207"/>
      <c r="D64" s="208">
        <f>SUBTOTAL(9,D57:D63)</f>
        <v>2481</v>
      </c>
      <c r="E64" s="209"/>
      <c r="F64" s="209"/>
      <c r="G64" s="207"/>
      <c r="H64" s="210">
        <f>SUBTOTAL(9,H57:H63)</f>
        <v>0</v>
      </c>
      <c r="I64" s="7"/>
      <c r="J64" s="211">
        <f>SUBTOTAL(9,J57:J63)</f>
        <v>0</v>
      </c>
    </row>
    <row r="65" spans="1:10" ht="15.6" customHeight="1" outlineLevel="1">
      <c r="A65" s="236" t="s">
        <v>207</v>
      </c>
      <c r="B65" s="228" t="s">
        <v>170</v>
      </c>
      <c r="C65" s="223" t="s">
        <v>67</v>
      </c>
      <c r="D65" s="229">
        <v>31</v>
      </c>
      <c r="E65" s="235">
        <v>13</v>
      </c>
      <c r="F65" s="237" t="s">
        <v>44</v>
      </c>
      <c r="G65" s="237" t="s">
        <v>481</v>
      </c>
      <c r="H65" s="280"/>
      <c r="I65" s="281"/>
      <c r="J65" s="202">
        <f t="shared" ref="J65:J71" si="4">H65*I65</f>
        <v>0</v>
      </c>
    </row>
    <row r="66" spans="1:10" ht="15.6" customHeight="1" outlineLevel="1">
      <c r="A66" s="236" t="s">
        <v>207</v>
      </c>
      <c r="B66" s="228" t="s">
        <v>203</v>
      </c>
      <c r="C66" s="223" t="s">
        <v>41</v>
      </c>
      <c r="D66" s="229">
        <v>56</v>
      </c>
      <c r="E66" s="240">
        <v>21.67</v>
      </c>
      <c r="F66" s="237" t="s">
        <v>44</v>
      </c>
      <c r="G66" s="237" t="s">
        <v>459</v>
      </c>
      <c r="H66" s="280"/>
      <c r="I66" s="281"/>
      <c r="J66" s="202">
        <f t="shared" si="4"/>
        <v>0</v>
      </c>
    </row>
    <row r="67" spans="1:10" ht="15.6" customHeight="1" outlineLevel="1">
      <c r="A67" s="236" t="s">
        <v>207</v>
      </c>
      <c r="B67" s="228" t="s">
        <v>165</v>
      </c>
      <c r="C67" s="223" t="s">
        <v>41</v>
      </c>
      <c r="D67" s="229">
        <v>158</v>
      </c>
      <c r="E67" s="235">
        <v>13</v>
      </c>
      <c r="F67" s="237"/>
      <c r="G67" s="237" t="s">
        <v>481</v>
      </c>
      <c r="H67" s="280"/>
      <c r="I67" s="281"/>
      <c r="J67" s="202">
        <f t="shared" si="4"/>
        <v>0</v>
      </c>
    </row>
    <row r="68" spans="1:10" ht="15.6" customHeight="1" outlineLevel="1">
      <c r="A68" s="236" t="s">
        <v>207</v>
      </c>
      <c r="B68" s="228" t="s">
        <v>204</v>
      </c>
      <c r="C68" s="223" t="s">
        <v>41</v>
      </c>
      <c r="D68" s="229">
        <v>19</v>
      </c>
      <c r="E68" s="240">
        <v>21.67</v>
      </c>
      <c r="F68" s="237" t="s">
        <v>44</v>
      </c>
      <c r="G68" s="237" t="s">
        <v>470</v>
      </c>
      <c r="H68" s="280"/>
      <c r="I68" s="281"/>
      <c r="J68" s="202">
        <f t="shared" si="4"/>
        <v>0</v>
      </c>
    </row>
    <row r="69" spans="1:10" ht="15.75" customHeight="1" outlineLevel="1">
      <c r="A69" s="236" t="s">
        <v>207</v>
      </c>
      <c r="B69" s="228" t="s">
        <v>193</v>
      </c>
      <c r="C69" s="223" t="s">
        <v>34</v>
      </c>
      <c r="D69" s="229">
        <v>31</v>
      </c>
      <c r="E69" s="240">
        <v>21.67</v>
      </c>
      <c r="F69" s="237" t="s">
        <v>197</v>
      </c>
      <c r="G69" s="237" t="s">
        <v>458</v>
      </c>
      <c r="H69" s="280"/>
      <c r="I69" s="281"/>
      <c r="J69" s="202">
        <f t="shared" si="4"/>
        <v>0</v>
      </c>
    </row>
    <row r="70" spans="1:10" ht="15.75" customHeight="1" outlineLevel="1">
      <c r="A70" s="236" t="s">
        <v>207</v>
      </c>
      <c r="B70" s="228" t="s">
        <v>205</v>
      </c>
      <c r="C70" s="223" t="s">
        <v>41</v>
      </c>
      <c r="D70" s="229">
        <v>696</v>
      </c>
      <c r="E70" s="240">
        <v>8.67</v>
      </c>
      <c r="F70" s="237" t="s">
        <v>196</v>
      </c>
      <c r="G70" s="237" t="s">
        <v>464</v>
      </c>
      <c r="H70" s="280"/>
      <c r="I70" s="281"/>
      <c r="J70" s="202">
        <f t="shared" si="4"/>
        <v>0</v>
      </c>
    </row>
    <row r="71" spans="1:10" ht="15.75" customHeight="1" outlineLevel="1">
      <c r="A71" s="236" t="s">
        <v>207</v>
      </c>
      <c r="B71" s="258" t="s">
        <v>198</v>
      </c>
      <c r="C71" s="223" t="s">
        <v>51</v>
      </c>
      <c r="D71" s="229">
        <v>9</v>
      </c>
      <c r="E71" s="240">
        <v>4.33</v>
      </c>
      <c r="F71" s="237" t="s">
        <v>206</v>
      </c>
      <c r="G71" s="237" t="s">
        <v>459</v>
      </c>
      <c r="H71" s="280"/>
      <c r="I71" s="281"/>
      <c r="J71" s="202">
        <f t="shared" si="4"/>
        <v>0</v>
      </c>
    </row>
    <row r="72" spans="1:10" s="212" customFormat="1" ht="15.6" customHeight="1">
      <c r="A72" s="205"/>
      <c r="B72" s="206"/>
      <c r="C72" s="207"/>
      <c r="D72" s="208">
        <f>SUBTOTAL(9,D65:D71)</f>
        <v>1000</v>
      </c>
      <c r="E72" s="209"/>
      <c r="F72" s="209"/>
      <c r="G72" s="207"/>
      <c r="H72" s="210">
        <f>SUBTOTAL(9,H65:H71)</f>
        <v>0</v>
      </c>
      <c r="I72" s="7"/>
      <c r="J72" s="211">
        <f>SUBTOTAL(9,J65:J71)</f>
        <v>0</v>
      </c>
    </row>
    <row r="73" spans="1:10" ht="15.6" customHeight="1" outlineLevel="1">
      <c r="A73" s="236" t="s">
        <v>208</v>
      </c>
      <c r="B73" s="228" t="s">
        <v>170</v>
      </c>
      <c r="C73" s="223" t="s">
        <v>67</v>
      </c>
      <c r="D73" s="229">
        <v>31</v>
      </c>
      <c r="E73" s="235">
        <v>13</v>
      </c>
      <c r="F73" s="237" t="s">
        <v>44</v>
      </c>
      <c r="G73" s="237" t="s">
        <v>481</v>
      </c>
      <c r="H73" s="280"/>
      <c r="I73" s="281"/>
      <c r="J73" s="202">
        <f t="shared" ref="J73:J79" si="5">H73*I73</f>
        <v>0</v>
      </c>
    </row>
    <row r="74" spans="1:10" ht="15.75" customHeight="1" outlineLevel="1">
      <c r="A74" s="236" t="s">
        <v>208</v>
      </c>
      <c r="B74" s="228" t="s">
        <v>203</v>
      </c>
      <c r="C74" s="223" t="s">
        <v>41</v>
      </c>
      <c r="D74" s="229">
        <v>56</v>
      </c>
      <c r="E74" s="235">
        <v>13</v>
      </c>
      <c r="F74" s="237" t="s">
        <v>44</v>
      </c>
      <c r="G74" s="237" t="s">
        <v>481</v>
      </c>
      <c r="H74" s="280"/>
      <c r="I74" s="281"/>
      <c r="J74" s="202">
        <f t="shared" si="5"/>
        <v>0</v>
      </c>
    </row>
    <row r="75" spans="1:10" ht="15.75" customHeight="1" outlineLevel="1">
      <c r="A75" s="236" t="s">
        <v>208</v>
      </c>
      <c r="B75" s="228" t="s">
        <v>165</v>
      </c>
      <c r="C75" s="223" t="s">
        <v>41</v>
      </c>
      <c r="D75" s="229">
        <v>163</v>
      </c>
      <c r="E75" s="235">
        <v>13</v>
      </c>
      <c r="F75" s="237"/>
      <c r="G75" s="237" t="s">
        <v>481</v>
      </c>
      <c r="H75" s="280"/>
      <c r="I75" s="281"/>
      <c r="J75" s="202">
        <f t="shared" si="5"/>
        <v>0</v>
      </c>
    </row>
    <row r="76" spans="1:10" ht="15.75" customHeight="1" outlineLevel="1">
      <c r="A76" s="236" t="s">
        <v>208</v>
      </c>
      <c r="B76" s="228" t="s">
        <v>204</v>
      </c>
      <c r="C76" s="223" t="s">
        <v>41</v>
      </c>
      <c r="D76" s="229">
        <v>6</v>
      </c>
      <c r="E76" s="240">
        <v>21.67</v>
      </c>
      <c r="F76" s="237" t="s">
        <v>44</v>
      </c>
      <c r="G76" s="237" t="s">
        <v>470</v>
      </c>
      <c r="H76" s="280"/>
      <c r="I76" s="281"/>
      <c r="J76" s="202">
        <f t="shared" si="5"/>
        <v>0</v>
      </c>
    </row>
    <row r="77" spans="1:10" ht="15.6" customHeight="1" outlineLevel="1">
      <c r="A77" s="236" t="s">
        <v>208</v>
      </c>
      <c r="B77" s="228" t="s">
        <v>193</v>
      </c>
      <c r="C77" s="223" t="s">
        <v>34</v>
      </c>
      <c r="D77" s="229">
        <v>31</v>
      </c>
      <c r="E77" s="240">
        <v>21.67</v>
      </c>
      <c r="F77" s="237" t="s">
        <v>197</v>
      </c>
      <c r="G77" s="237" t="s">
        <v>458</v>
      </c>
      <c r="H77" s="280"/>
      <c r="I77" s="281"/>
      <c r="J77" s="202">
        <f t="shared" si="5"/>
        <v>0</v>
      </c>
    </row>
    <row r="78" spans="1:10" ht="15.6" customHeight="1" outlineLevel="1">
      <c r="A78" s="236" t="s">
        <v>208</v>
      </c>
      <c r="B78" s="228" t="s">
        <v>205</v>
      </c>
      <c r="C78" s="223" t="s">
        <v>41</v>
      </c>
      <c r="D78" s="229">
        <v>720</v>
      </c>
      <c r="E78" s="240">
        <v>8.67</v>
      </c>
      <c r="F78" s="237" t="s">
        <v>196</v>
      </c>
      <c r="G78" s="237" t="s">
        <v>464</v>
      </c>
      <c r="H78" s="280"/>
      <c r="I78" s="281"/>
      <c r="J78" s="202">
        <f t="shared" si="5"/>
        <v>0</v>
      </c>
    </row>
    <row r="79" spans="1:10" ht="15.75" customHeight="1" outlineLevel="1">
      <c r="A79" s="236" t="s">
        <v>208</v>
      </c>
      <c r="B79" s="258" t="s">
        <v>198</v>
      </c>
      <c r="C79" s="223" t="s">
        <v>51</v>
      </c>
      <c r="D79" s="229">
        <v>9</v>
      </c>
      <c r="E79" s="240">
        <v>4.33</v>
      </c>
      <c r="F79" s="237" t="s">
        <v>206</v>
      </c>
      <c r="G79" s="237" t="s">
        <v>459</v>
      </c>
      <c r="H79" s="280"/>
      <c r="I79" s="281"/>
      <c r="J79" s="202">
        <f t="shared" si="5"/>
        <v>0</v>
      </c>
    </row>
    <row r="80" spans="1:10" s="212" customFormat="1" ht="15.6" customHeight="1">
      <c r="A80" s="205"/>
      <c r="B80" s="206"/>
      <c r="C80" s="207"/>
      <c r="D80" s="208">
        <f>SUBTOTAL(9,D73:D79)</f>
        <v>1016</v>
      </c>
      <c r="E80" s="209"/>
      <c r="F80" s="209"/>
      <c r="G80" s="207"/>
      <c r="H80" s="210">
        <f>SUBTOTAL(9,H73:H79)</f>
        <v>0</v>
      </c>
      <c r="I80" s="7"/>
      <c r="J80" s="211">
        <f>SUBTOTAL(9,J73:J79)</f>
        <v>0</v>
      </c>
    </row>
    <row r="81" spans="1:10" ht="15.6" customHeight="1" outlineLevel="1">
      <c r="A81" s="236" t="s">
        <v>90</v>
      </c>
      <c r="B81" s="228" t="s">
        <v>170</v>
      </c>
      <c r="C81" s="223" t="s">
        <v>67</v>
      </c>
      <c r="D81" s="229">
        <v>31</v>
      </c>
      <c r="E81" s="235">
        <v>13</v>
      </c>
      <c r="F81" s="237" t="s">
        <v>44</v>
      </c>
      <c r="G81" s="237" t="s">
        <v>481</v>
      </c>
      <c r="H81" s="280"/>
      <c r="I81" s="281"/>
      <c r="J81" s="202">
        <f t="shared" ref="J81:J87" si="6">H81*I81</f>
        <v>0</v>
      </c>
    </row>
    <row r="82" spans="1:10" ht="15.6" customHeight="1" outlineLevel="1">
      <c r="A82" s="236" t="s">
        <v>90</v>
      </c>
      <c r="B82" s="228" t="s">
        <v>203</v>
      </c>
      <c r="C82" s="223" t="s">
        <v>41</v>
      </c>
      <c r="D82" s="229">
        <v>56</v>
      </c>
      <c r="E82" s="235">
        <v>13</v>
      </c>
      <c r="F82" s="237" t="s">
        <v>44</v>
      </c>
      <c r="G82" s="237" t="s">
        <v>481</v>
      </c>
      <c r="H82" s="280"/>
      <c r="I82" s="281"/>
      <c r="J82" s="202">
        <f t="shared" si="6"/>
        <v>0</v>
      </c>
    </row>
    <row r="83" spans="1:10" ht="15.6" customHeight="1" outlineLevel="1">
      <c r="A83" s="236" t="s">
        <v>90</v>
      </c>
      <c r="B83" s="228" t="s">
        <v>165</v>
      </c>
      <c r="C83" s="223" t="s">
        <v>41</v>
      </c>
      <c r="D83" s="229">
        <v>189</v>
      </c>
      <c r="E83" s="235">
        <v>13</v>
      </c>
      <c r="F83" s="237"/>
      <c r="G83" s="237" t="s">
        <v>481</v>
      </c>
      <c r="H83" s="280"/>
      <c r="I83" s="281"/>
      <c r="J83" s="202">
        <f t="shared" si="6"/>
        <v>0</v>
      </c>
    </row>
    <row r="84" spans="1:10" ht="15.6" customHeight="1" outlineLevel="1">
      <c r="A84" s="236" t="s">
        <v>90</v>
      </c>
      <c r="B84" s="228" t="s">
        <v>204</v>
      </c>
      <c r="C84" s="223" t="s">
        <v>41</v>
      </c>
      <c r="D84" s="229">
        <v>31</v>
      </c>
      <c r="E84" s="240">
        <v>21.67</v>
      </c>
      <c r="F84" s="237" t="s">
        <v>44</v>
      </c>
      <c r="G84" s="237" t="s">
        <v>470</v>
      </c>
      <c r="H84" s="280"/>
      <c r="I84" s="281"/>
      <c r="J84" s="202">
        <f t="shared" si="6"/>
        <v>0</v>
      </c>
    </row>
    <row r="85" spans="1:10" ht="15.75" customHeight="1" outlineLevel="1">
      <c r="A85" s="236" t="s">
        <v>90</v>
      </c>
      <c r="B85" s="228" t="s">
        <v>193</v>
      </c>
      <c r="C85" s="223" t="s">
        <v>34</v>
      </c>
      <c r="D85" s="229">
        <v>31</v>
      </c>
      <c r="E85" s="240">
        <v>21.67</v>
      </c>
      <c r="F85" s="237" t="s">
        <v>174</v>
      </c>
      <c r="G85" s="237" t="s">
        <v>458</v>
      </c>
      <c r="H85" s="280"/>
      <c r="I85" s="281"/>
      <c r="J85" s="202">
        <f t="shared" si="6"/>
        <v>0</v>
      </c>
    </row>
    <row r="86" spans="1:10" ht="15.75" customHeight="1" outlineLevel="1">
      <c r="A86" s="236" t="s">
        <v>90</v>
      </c>
      <c r="B86" s="228" t="s">
        <v>205</v>
      </c>
      <c r="C86" s="223" t="s">
        <v>41</v>
      </c>
      <c r="D86" s="229">
        <v>685</v>
      </c>
      <c r="E86" s="240">
        <v>8.67</v>
      </c>
      <c r="F86" s="237" t="s">
        <v>196</v>
      </c>
      <c r="G86" s="237" t="s">
        <v>464</v>
      </c>
      <c r="H86" s="280"/>
      <c r="I86" s="281"/>
      <c r="J86" s="202">
        <f t="shared" si="6"/>
        <v>0</v>
      </c>
    </row>
    <row r="87" spans="1:10" ht="15.75" customHeight="1" outlineLevel="1">
      <c r="A87" s="236" t="s">
        <v>90</v>
      </c>
      <c r="B87" s="258" t="s">
        <v>198</v>
      </c>
      <c r="C87" s="223" t="s">
        <v>51</v>
      </c>
      <c r="D87" s="229">
        <v>9</v>
      </c>
      <c r="E87" s="240">
        <v>4.33</v>
      </c>
      <c r="F87" s="237" t="s">
        <v>206</v>
      </c>
      <c r="G87" s="237" t="s">
        <v>459</v>
      </c>
      <c r="H87" s="280"/>
      <c r="I87" s="281"/>
      <c r="J87" s="202">
        <f t="shared" si="6"/>
        <v>0</v>
      </c>
    </row>
    <row r="88" spans="1:10" s="212" customFormat="1" ht="15.6" customHeight="1">
      <c r="A88" s="205"/>
      <c r="B88" s="206"/>
      <c r="C88" s="207"/>
      <c r="D88" s="208">
        <f>SUBTOTAL(9,D81:D87)</f>
        <v>1032</v>
      </c>
      <c r="E88" s="209"/>
      <c r="F88" s="209"/>
      <c r="G88" s="207"/>
      <c r="H88" s="210">
        <f>SUBTOTAL(9,H81:H87)</f>
        <v>0</v>
      </c>
      <c r="I88" s="7"/>
      <c r="J88" s="211">
        <f>SUBTOTAL(9,J81:J87)</f>
        <v>0</v>
      </c>
    </row>
    <row r="89" spans="1:10" ht="15.6" customHeight="1" outlineLevel="1">
      <c r="A89" s="236" t="s">
        <v>93</v>
      </c>
      <c r="B89" s="228" t="s">
        <v>170</v>
      </c>
      <c r="C89" s="223" t="s">
        <v>67</v>
      </c>
      <c r="D89" s="229">
        <v>31</v>
      </c>
      <c r="E89" s="235">
        <v>13</v>
      </c>
      <c r="F89" s="237" t="s">
        <v>44</v>
      </c>
      <c r="G89" s="237" t="s">
        <v>481</v>
      </c>
      <c r="H89" s="280"/>
      <c r="I89" s="281"/>
      <c r="J89" s="202">
        <f t="shared" ref="J89:J95" si="7">H89*I89</f>
        <v>0</v>
      </c>
    </row>
    <row r="90" spans="1:10" ht="15.6" customHeight="1" outlineLevel="1">
      <c r="A90" s="236" t="s">
        <v>93</v>
      </c>
      <c r="B90" s="228" t="s">
        <v>203</v>
      </c>
      <c r="C90" s="223" t="s">
        <v>41</v>
      </c>
      <c r="D90" s="229">
        <v>56</v>
      </c>
      <c r="E90" s="235">
        <v>13</v>
      </c>
      <c r="F90" s="237" t="s">
        <v>44</v>
      </c>
      <c r="G90" s="237" t="s">
        <v>481</v>
      </c>
      <c r="H90" s="280"/>
      <c r="I90" s="281"/>
      <c r="J90" s="202">
        <f t="shared" si="7"/>
        <v>0</v>
      </c>
    </row>
    <row r="91" spans="1:10" ht="15.6" customHeight="1" outlineLevel="1">
      <c r="A91" s="236" t="s">
        <v>93</v>
      </c>
      <c r="B91" s="228" t="s">
        <v>165</v>
      </c>
      <c r="C91" s="223" t="s">
        <v>41</v>
      </c>
      <c r="D91" s="229">
        <v>177</v>
      </c>
      <c r="E91" s="235">
        <v>13</v>
      </c>
      <c r="F91" s="237"/>
      <c r="G91" s="237" t="s">
        <v>481</v>
      </c>
      <c r="H91" s="280"/>
      <c r="I91" s="281"/>
      <c r="J91" s="202">
        <f t="shared" si="7"/>
        <v>0</v>
      </c>
    </row>
    <row r="92" spans="1:10" ht="15.6" customHeight="1" outlineLevel="1">
      <c r="A92" s="236" t="s">
        <v>93</v>
      </c>
      <c r="B92" s="228" t="s">
        <v>204</v>
      </c>
      <c r="C92" s="223" t="s">
        <v>41</v>
      </c>
      <c r="D92" s="229">
        <v>19</v>
      </c>
      <c r="E92" s="240">
        <v>21.67</v>
      </c>
      <c r="F92" s="237" t="s">
        <v>44</v>
      </c>
      <c r="G92" s="237" t="s">
        <v>470</v>
      </c>
      <c r="H92" s="280"/>
      <c r="I92" s="281"/>
      <c r="J92" s="202">
        <f t="shared" si="7"/>
        <v>0</v>
      </c>
    </row>
    <row r="93" spans="1:10" ht="15.75" customHeight="1" outlineLevel="1">
      <c r="A93" s="236" t="s">
        <v>93</v>
      </c>
      <c r="B93" s="228" t="s">
        <v>193</v>
      </c>
      <c r="C93" s="223" t="s">
        <v>34</v>
      </c>
      <c r="D93" s="229">
        <v>31</v>
      </c>
      <c r="E93" s="240">
        <v>21.67</v>
      </c>
      <c r="F93" s="237" t="s">
        <v>174</v>
      </c>
      <c r="G93" s="237" t="s">
        <v>458</v>
      </c>
      <c r="H93" s="280"/>
      <c r="I93" s="281"/>
      <c r="J93" s="202">
        <f t="shared" si="7"/>
        <v>0</v>
      </c>
    </row>
    <row r="94" spans="1:10" ht="15.75" customHeight="1" outlineLevel="1">
      <c r="A94" s="236" t="s">
        <v>93</v>
      </c>
      <c r="B94" s="228" t="s">
        <v>205</v>
      </c>
      <c r="C94" s="223" t="s">
        <v>41</v>
      </c>
      <c r="D94" s="229">
        <v>702</v>
      </c>
      <c r="E94" s="240">
        <v>8.67</v>
      </c>
      <c r="F94" s="237" t="s">
        <v>196</v>
      </c>
      <c r="G94" s="237" t="s">
        <v>464</v>
      </c>
      <c r="H94" s="280"/>
      <c r="I94" s="281"/>
      <c r="J94" s="202">
        <f t="shared" si="7"/>
        <v>0</v>
      </c>
    </row>
    <row r="95" spans="1:10" ht="15.75" customHeight="1" outlineLevel="1">
      <c r="A95" s="236" t="s">
        <v>93</v>
      </c>
      <c r="B95" s="258" t="s">
        <v>198</v>
      </c>
      <c r="C95" s="223" t="s">
        <v>51</v>
      </c>
      <c r="D95" s="229">
        <v>9</v>
      </c>
      <c r="E95" s="240">
        <v>4.33</v>
      </c>
      <c r="F95" s="237" t="s">
        <v>206</v>
      </c>
      <c r="G95" s="237" t="s">
        <v>459</v>
      </c>
      <c r="H95" s="280"/>
      <c r="I95" s="281"/>
      <c r="J95" s="202">
        <f t="shared" si="7"/>
        <v>0</v>
      </c>
    </row>
    <row r="96" spans="1:10" s="212" customFormat="1" ht="15.6" customHeight="1">
      <c r="A96" s="205"/>
      <c r="B96" s="206"/>
      <c r="C96" s="207"/>
      <c r="D96" s="208">
        <f>SUBTOTAL(9,D89:D95)</f>
        <v>1025</v>
      </c>
      <c r="E96" s="209"/>
      <c r="F96" s="209"/>
      <c r="G96" s="207"/>
      <c r="H96" s="210">
        <f>SUBTOTAL(9,H89:H95)</f>
        <v>0</v>
      </c>
      <c r="I96" s="7"/>
      <c r="J96" s="211">
        <f>SUBTOTAL(9,J89:J95)</f>
        <v>0</v>
      </c>
    </row>
    <row r="97" spans="1:10" ht="15.6" customHeight="1" outlineLevel="1">
      <c r="A97" s="236" t="s">
        <v>97</v>
      </c>
      <c r="B97" s="228" t="s">
        <v>170</v>
      </c>
      <c r="C97" s="223" t="s">
        <v>67</v>
      </c>
      <c r="D97" s="229">
        <v>31</v>
      </c>
      <c r="E97" s="235">
        <v>13</v>
      </c>
      <c r="F97" s="237" t="s">
        <v>44</v>
      </c>
      <c r="G97" s="237" t="s">
        <v>481</v>
      </c>
      <c r="H97" s="280"/>
      <c r="I97" s="281"/>
      <c r="J97" s="202">
        <f t="shared" ref="J97:J103" si="8">H97*I97</f>
        <v>0</v>
      </c>
    </row>
    <row r="98" spans="1:10" ht="15.6" customHeight="1" outlineLevel="1">
      <c r="A98" s="236" t="s">
        <v>97</v>
      </c>
      <c r="B98" s="228" t="s">
        <v>203</v>
      </c>
      <c r="C98" s="223" t="s">
        <v>41</v>
      </c>
      <c r="D98" s="229">
        <v>56</v>
      </c>
      <c r="E98" s="235">
        <v>13</v>
      </c>
      <c r="F98" s="237" t="s">
        <v>44</v>
      </c>
      <c r="G98" s="237" t="s">
        <v>481</v>
      </c>
      <c r="H98" s="280"/>
      <c r="I98" s="281"/>
      <c r="J98" s="202">
        <f t="shared" si="8"/>
        <v>0</v>
      </c>
    </row>
    <row r="99" spans="1:10" ht="15.6" customHeight="1" outlineLevel="1">
      <c r="A99" s="236" t="s">
        <v>97</v>
      </c>
      <c r="B99" s="228" t="s">
        <v>165</v>
      </c>
      <c r="C99" s="223" t="s">
        <v>41</v>
      </c>
      <c r="D99" s="229">
        <v>174</v>
      </c>
      <c r="E99" s="235">
        <v>13</v>
      </c>
      <c r="F99" s="237"/>
      <c r="G99" s="237" t="s">
        <v>481</v>
      </c>
      <c r="H99" s="280"/>
      <c r="I99" s="281"/>
      <c r="J99" s="202">
        <f t="shared" si="8"/>
        <v>0</v>
      </c>
    </row>
    <row r="100" spans="1:10" ht="15.6" customHeight="1" outlineLevel="1">
      <c r="A100" s="236" t="s">
        <v>97</v>
      </c>
      <c r="B100" s="228" t="s">
        <v>204</v>
      </c>
      <c r="C100" s="223" t="s">
        <v>41</v>
      </c>
      <c r="D100" s="229">
        <v>43</v>
      </c>
      <c r="E100" s="240">
        <v>21.67</v>
      </c>
      <c r="F100" s="237" t="s">
        <v>44</v>
      </c>
      <c r="G100" s="237" t="s">
        <v>470</v>
      </c>
      <c r="H100" s="280"/>
      <c r="I100" s="281"/>
      <c r="J100" s="202">
        <f t="shared" si="8"/>
        <v>0</v>
      </c>
    </row>
    <row r="101" spans="1:10" ht="15.75" customHeight="1" outlineLevel="1">
      <c r="A101" s="236" t="s">
        <v>97</v>
      </c>
      <c r="B101" s="228" t="s">
        <v>193</v>
      </c>
      <c r="C101" s="223" t="s">
        <v>34</v>
      </c>
      <c r="D101" s="229">
        <v>31</v>
      </c>
      <c r="E101" s="240">
        <v>21.67</v>
      </c>
      <c r="F101" s="237" t="s">
        <v>174</v>
      </c>
      <c r="G101" s="237" t="s">
        <v>458</v>
      </c>
      <c r="H101" s="280"/>
      <c r="I101" s="281"/>
      <c r="J101" s="202">
        <f t="shared" si="8"/>
        <v>0</v>
      </c>
    </row>
    <row r="102" spans="1:10" ht="15.75" customHeight="1" outlineLevel="1">
      <c r="A102" s="236" t="s">
        <v>97</v>
      </c>
      <c r="B102" s="228" t="s">
        <v>104</v>
      </c>
      <c r="C102" s="223" t="s">
        <v>41</v>
      </c>
      <c r="D102" s="229">
        <v>675</v>
      </c>
      <c r="E102" s="240">
        <v>8.67</v>
      </c>
      <c r="F102" s="237" t="s">
        <v>196</v>
      </c>
      <c r="G102" s="237" t="s">
        <v>464</v>
      </c>
      <c r="H102" s="280"/>
      <c r="I102" s="281"/>
      <c r="J102" s="202">
        <f t="shared" si="8"/>
        <v>0</v>
      </c>
    </row>
    <row r="103" spans="1:10" ht="15.75" customHeight="1" outlineLevel="1">
      <c r="A103" s="236" t="s">
        <v>97</v>
      </c>
      <c r="B103" s="258" t="s">
        <v>198</v>
      </c>
      <c r="C103" s="223" t="s">
        <v>51</v>
      </c>
      <c r="D103" s="229">
        <v>9</v>
      </c>
      <c r="E103" s="240">
        <v>4.33</v>
      </c>
      <c r="F103" s="237" t="s">
        <v>206</v>
      </c>
      <c r="G103" s="237" t="s">
        <v>459</v>
      </c>
      <c r="H103" s="280"/>
      <c r="I103" s="281"/>
      <c r="J103" s="202">
        <f t="shared" si="8"/>
        <v>0</v>
      </c>
    </row>
    <row r="104" spans="1:10" s="212" customFormat="1" ht="15.6" customHeight="1">
      <c r="A104" s="205"/>
      <c r="B104" s="206"/>
      <c r="C104" s="207"/>
      <c r="D104" s="208">
        <f>SUBTOTAL(9,D97:D103)</f>
        <v>1019</v>
      </c>
      <c r="E104" s="209"/>
      <c r="F104" s="209"/>
      <c r="G104" s="207"/>
      <c r="H104" s="210">
        <f>SUBTOTAL(9,H97:H103)</f>
        <v>0</v>
      </c>
      <c r="I104" s="7"/>
      <c r="J104" s="211">
        <f>SUBTOTAL(9,J97:J103)</f>
        <v>0</v>
      </c>
    </row>
    <row r="105" spans="1:10" ht="15.6" customHeight="1" outlineLevel="1">
      <c r="A105" s="236" t="s">
        <v>100</v>
      </c>
      <c r="B105" s="228" t="s">
        <v>170</v>
      </c>
      <c r="C105" s="223" t="s">
        <v>67</v>
      </c>
      <c r="D105" s="229">
        <v>31</v>
      </c>
      <c r="E105" s="235">
        <v>13</v>
      </c>
      <c r="F105" s="237" t="s">
        <v>44</v>
      </c>
      <c r="G105" s="237" t="s">
        <v>481</v>
      </c>
      <c r="H105" s="280"/>
      <c r="I105" s="281"/>
      <c r="J105" s="202">
        <f t="shared" ref="J105:J111" si="9">H105*I105</f>
        <v>0</v>
      </c>
    </row>
    <row r="106" spans="1:10" ht="15.6" customHeight="1" outlineLevel="1">
      <c r="A106" s="236" t="s">
        <v>100</v>
      </c>
      <c r="B106" s="228" t="s">
        <v>203</v>
      </c>
      <c r="C106" s="223" t="s">
        <v>41</v>
      </c>
      <c r="D106" s="229">
        <v>56</v>
      </c>
      <c r="E106" s="235">
        <v>13</v>
      </c>
      <c r="F106" s="237" t="s">
        <v>44</v>
      </c>
      <c r="G106" s="237" t="s">
        <v>481</v>
      </c>
      <c r="H106" s="280"/>
      <c r="I106" s="281"/>
      <c r="J106" s="202">
        <f t="shared" si="9"/>
        <v>0</v>
      </c>
    </row>
    <row r="107" spans="1:10" ht="15.6" customHeight="1" outlineLevel="1">
      <c r="A107" s="236" t="s">
        <v>100</v>
      </c>
      <c r="B107" s="228" t="s">
        <v>165</v>
      </c>
      <c r="C107" s="223" t="s">
        <v>41</v>
      </c>
      <c r="D107" s="229">
        <v>169</v>
      </c>
      <c r="E107" s="235">
        <v>13</v>
      </c>
      <c r="F107" s="237"/>
      <c r="G107" s="237" t="s">
        <v>481</v>
      </c>
      <c r="H107" s="280"/>
      <c r="I107" s="281"/>
      <c r="J107" s="202">
        <f t="shared" si="9"/>
        <v>0</v>
      </c>
    </row>
    <row r="108" spans="1:10" ht="15.6" customHeight="1" outlineLevel="1">
      <c r="A108" s="236" t="s">
        <v>100</v>
      </c>
      <c r="B108" s="228" t="s">
        <v>204</v>
      </c>
      <c r="C108" s="223" t="s">
        <v>41</v>
      </c>
      <c r="D108" s="229">
        <v>18</v>
      </c>
      <c r="E108" s="240">
        <v>21.67</v>
      </c>
      <c r="F108" s="237" t="s">
        <v>44</v>
      </c>
      <c r="G108" s="237" t="s">
        <v>470</v>
      </c>
      <c r="H108" s="280"/>
      <c r="I108" s="281"/>
      <c r="J108" s="202">
        <f t="shared" si="9"/>
        <v>0</v>
      </c>
    </row>
    <row r="109" spans="1:10" ht="15.75" customHeight="1" outlineLevel="1">
      <c r="A109" s="236" t="s">
        <v>100</v>
      </c>
      <c r="B109" s="228" t="s">
        <v>193</v>
      </c>
      <c r="C109" s="223" t="s">
        <v>34</v>
      </c>
      <c r="D109" s="229">
        <v>31</v>
      </c>
      <c r="E109" s="240">
        <v>21.67</v>
      </c>
      <c r="F109" s="237" t="s">
        <v>174</v>
      </c>
      <c r="G109" s="237" t="s">
        <v>458</v>
      </c>
      <c r="H109" s="280"/>
      <c r="I109" s="281"/>
      <c r="J109" s="202">
        <f t="shared" si="9"/>
        <v>0</v>
      </c>
    </row>
    <row r="110" spans="1:10" ht="15.75" customHeight="1" outlineLevel="1">
      <c r="A110" s="236" t="s">
        <v>100</v>
      </c>
      <c r="B110" s="228" t="s">
        <v>104</v>
      </c>
      <c r="C110" s="223" t="s">
        <v>41</v>
      </c>
      <c r="D110" s="229">
        <v>703</v>
      </c>
      <c r="E110" s="240">
        <v>8.67</v>
      </c>
      <c r="F110" s="237" t="s">
        <v>196</v>
      </c>
      <c r="G110" s="237" t="s">
        <v>464</v>
      </c>
      <c r="H110" s="280"/>
      <c r="I110" s="281"/>
      <c r="J110" s="202">
        <f t="shared" si="9"/>
        <v>0</v>
      </c>
    </row>
    <row r="111" spans="1:10" ht="15.75" customHeight="1" outlineLevel="1">
      <c r="A111" s="236" t="s">
        <v>100</v>
      </c>
      <c r="B111" s="258" t="s">
        <v>198</v>
      </c>
      <c r="C111" s="223" t="s">
        <v>51</v>
      </c>
      <c r="D111" s="229">
        <v>9</v>
      </c>
      <c r="E111" s="240">
        <v>4.33</v>
      </c>
      <c r="F111" s="237" t="s">
        <v>206</v>
      </c>
      <c r="G111" s="237" t="s">
        <v>459</v>
      </c>
      <c r="H111" s="280"/>
      <c r="I111" s="281"/>
      <c r="J111" s="202">
        <f t="shared" si="9"/>
        <v>0</v>
      </c>
    </row>
    <row r="112" spans="1:10" s="212" customFormat="1" ht="15.6" customHeight="1">
      <c r="A112" s="205"/>
      <c r="B112" s="206"/>
      <c r="C112" s="207"/>
      <c r="D112" s="208">
        <f>SUBTOTAL(9,D105:D111)</f>
        <v>1017</v>
      </c>
      <c r="E112" s="209"/>
      <c r="F112" s="209"/>
      <c r="G112" s="207"/>
      <c r="H112" s="210">
        <f>SUBTOTAL(9,H105:H111)</f>
        <v>0</v>
      </c>
      <c r="I112" s="7"/>
      <c r="J112" s="211">
        <f>SUBTOTAL(9,J105:J111)</f>
        <v>0</v>
      </c>
    </row>
    <row r="113" spans="1:10" ht="15.6" customHeight="1" outlineLevel="1">
      <c r="A113" s="236" t="s">
        <v>103</v>
      </c>
      <c r="B113" s="228" t="s">
        <v>170</v>
      </c>
      <c r="C113" s="223" t="s">
        <v>67</v>
      </c>
      <c r="D113" s="229">
        <v>31</v>
      </c>
      <c r="E113" s="235">
        <v>13</v>
      </c>
      <c r="F113" s="237" t="s">
        <v>44</v>
      </c>
      <c r="G113" s="237" t="s">
        <v>481</v>
      </c>
      <c r="H113" s="280"/>
      <c r="I113" s="281"/>
      <c r="J113" s="202">
        <f t="shared" ref="J113:J119" si="10">H113*I113</f>
        <v>0</v>
      </c>
    </row>
    <row r="114" spans="1:10" ht="15.6" customHeight="1" outlineLevel="1">
      <c r="A114" s="236" t="s">
        <v>103</v>
      </c>
      <c r="B114" s="228" t="s">
        <v>203</v>
      </c>
      <c r="C114" s="223" t="s">
        <v>41</v>
      </c>
      <c r="D114" s="229">
        <v>56</v>
      </c>
      <c r="E114" s="235">
        <v>13</v>
      </c>
      <c r="F114" s="237" t="s">
        <v>44</v>
      </c>
      <c r="G114" s="237" t="s">
        <v>481</v>
      </c>
      <c r="H114" s="280"/>
      <c r="I114" s="281"/>
      <c r="J114" s="202">
        <f t="shared" si="10"/>
        <v>0</v>
      </c>
    </row>
    <row r="115" spans="1:10" ht="15.6" customHeight="1" outlineLevel="1">
      <c r="A115" s="236" t="s">
        <v>103</v>
      </c>
      <c r="B115" s="228" t="s">
        <v>165</v>
      </c>
      <c r="C115" s="223" t="s">
        <v>41</v>
      </c>
      <c r="D115" s="229">
        <v>204</v>
      </c>
      <c r="E115" s="235">
        <v>13</v>
      </c>
      <c r="F115" s="237"/>
      <c r="G115" s="237" t="s">
        <v>481</v>
      </c>
      <c r="H115" s="280"/>
      <c r="I115" s="281"/>
      <c r="J115" s="202">
        <f t="shared" si="10"/>
        <v>0</v>
      </c>
    </row>
    <row r="116" spans="1:10" ht="15.6" customHeight="1" outlineLevel="1">
      <c r="A116" s="236" t="s">
        <v>103</v>
      </c>
      <c r="B116" s="228" t="s">
        <v>204</v>
      </c>
      <c r="C116" s="223" t="s">
        <v>41</v>
      </c>
      <c r="D116" s="229">
        <v>54</v>
      </c>
      <c r="E116" s="240">
        <v>21.67</v>
      </c>
      <c r="F116" s="237" t="s">
        <v>44</v>
      </c>
      <c r="G116" s="237" t="s">
        <v>470</v>
      </c>
      <c r="H116" s="280"/>
      <c r="I116" s="281"/>
      <c r="J116" s="202">
        <f t="shared" si="10"/>
        <v>0</v>
      </c>
    </row>
    <row r="117" spans="1:10" ht="15.75" customHeight="1" outlineLevel="1">
      <c r="A117" s="236" t="s">
        <v>103</v>
      </c>
      <c r="B117" s="228" t="s">
        <v>193</v>
      </c>
      <c r="C117" s="223" t="s">
        <v>34</v>
      </c>
      <c r="D117" s="229">
        <v>31</v>
      </c>
      <c r="E117" s="240">
        <v>21.67</v>
      </c>
      <c r="F117" s="237" t="s">
        <v>174</v>
      </c>
      <c r="G117" s="237" t="s">
        <v>458</v>
      </c>
      <c r="H117" s="280"/>
      <c r="I117" s="281"/>
      <c r="J117" s="202">
        <f t="shared" si="10"/>
        <v>0</v>
      </c>
    </row>
    <row r="118" spans="1:10" ht="15.75" customHeight="1" outlineLevel="1">
      <c r="A118" s="236" t="s">
        <v>103</v>
      </c>
      <c r="B118" s="228" t="s">
        <v>104</v>
      </c>
      <c r="C118" s="223" t="s">
        <v>41</v>
      </c>
      <c r="D118" s="229">
        <v>642</v>
      </c>
      <c r="E118" s="240">
        <v>8.67</v>
      </c>
      <c r="F118" s="237" t="s">
        <v>196</v>
      </c>
      <c r="G118" s="237" t="s">
        <v>464</v>
      </c>
      <c r="H118" s="280"/>
      <c r="I118" s="281"/>
      <c r="J118" s="202">
        <f t="shared" si="10"/>
        <v>0</v>
      </c>
    </row>
    <row r="119" spans="1:10" ht="15.75" customHeight="1" outlineLevel="1">
      <c r="A119" s="236" t="s">
        <v>103</v>
      </c>
      <c r="B119" s="258" t="s">
        <v>198</v>
      </c>
      <c r="C119" s="223" t="s">
        <v>51</v>
      </c>
      <c r="D119" s="229">
        <v>9</v>
      </c>
      <c r="E119" s="240">
        <v>4.33</v>
      </c>
      <c r="F119" s="237" t="s">
        <v>206</v>
      </c>
      <c r="G119" s="237" t="s">
        <v>459</v>
      </c>
      <c r="H119" s="280"/>
      <c r="I119" s="281"/>
      <c r="J119" s="202">
        <f t="shared" si="10"/>
        <v>0</v>
      </c>
    </row>
    <row r="120" spans="1:10" s="212" customFormat="1" ht="15.6" customHeight="1">
      <c r="A120" s="205"/>
      <c r="B120" s="206"/>
      <c r="C120" s="207"/>
      <c r="D120" s="208">
        <f>SUBTOTAL(9,D113:D119)</f>
        <v>1027</v>
      </c>
      <c r="E120" s="209"/>
      <c r="F120" s="209"/>
      <c r="G120" s="207"/>
      <c r="H120" s="210">
        <f>SUBTOTAL(9,H113:H119)</f>
        <v>0</v>
      </c>
      <c r="I120" s="7"/>
      <c r="J120" s="211">
        <f>SUBTOTAL(9,J113:J119)</f>
        <v>0</v>
      </c>
    </row>
    <row r="121" spans="1:10" ht="15.6" customHeight="1" outlineLevel="1">
      <c r="A121" s="236" t="s">
        <v>111</v>
      </c>
      <c r="B121" s="228" t="s">
        <v>170</v>
      </c>
      <c r="C121" s="223" t="s">
        <v>67</v>
      </c>
      <c r="D121" s="229">
        <v>31</v>
      </c>
      <c r="E121" s="235">
        <v>13</v>
      </c>
      <c r="F121" s="237" t="s">
        <v>44</v>
      </c>
      <c r="G121" s="237" t="s">
        <v>481</v>
      </c>
      <c r="H121" s="280"/>
      <c r="I121" s="281"/>
      <c r="J121" s="202">
        <f t="shared" ref="J121:J127" si="11">H121*I121</f>
        <v>0</v>
      </c>
    </row>
    <row r="122" spans="1:10" ht="15.6" customHeight="1" outlineLevel="1">
      <c r="A122" s="236" t="s">
        <v>111</v>
      </c>
      <c r="B122" s="228" t="s">
        <v>203</v>
      </c>
      <c r="C122" s="223" t="s">
        <v>41</v>
      </c>
      <c r="D122" s="229">
        <v>56</v>
      </c>
      <c r="E122" s="235">
        <v>13</v>
      </c>
      <c r="F122" s="237" t="s">
        <v>44</v>
      </c>
      <c r="G122" s="237" t="s">
        <v>481</v>
      </c>
      <c r="H122" s="280"/>
      <c r="I122" s="281"/>
      <c r="J122" s="202">
        <f t="shared" si="11"/>
        <v>0</v>
      </c>
    </row>
    <row r="123" spans="1:10" ht="15.6" customHeight="1" outlineLevel="1">
      <c r="A123" s="236" t="s">
        <v>111</v>
      </c>
      <c r="B123" s="228" t="s">
        <v>165</v>
      </c>
      <c r="C123" s="223" t="s">
        <v>41</v>
      </c>
      <c r="D123" s="229">
        <v>186</v>
      </c>
      <c r="E123" s="235">
        <v>13</v>
      </c>
      <c r="F123" s="237"/>
      <c r="G123" s="237" t="s">
        <v>481</v>
      </c>
      <c r="H123" s="280"/>
      <c r="I123" s="281"/>
      <c r="J123" s="202">
        <f t="shared" si="11"/>
        <v>0</v>
      </c>
    </row>
    <row r="124" spans="1:10" ht="15.6" customHeight="1" outlineLevel="1">
      <c r="A124" s="236" t="s">
        <v>111</v>
      </c>
      <c r="B124" s="228" t="s">
        <v>204</v>
      </c>
      <c r="C124" s="223" t="s">
        <v>41</v>
      </c>
      <c r="D124" s="229">
        <v>55</v>
      </c>
      <c r="E124" s="240">
        <v>21.67</v>
      </c>
      <c r="F124" s="237" t="s">
        <v>44</v>
      </c>
      <c r="G124" s="237" t="s">
        <v>470</v>
      </c>
      <c r="H124" s="280"/>
      <c r="I124" s="281"/>
      <c r="J124" s="202">
        <f t="shared" si="11"/>
        <v>0</v>
      </c>
    </row>
    <row r="125" spans="1:10" ht="15.75" customHeight="1" outlineLevel="1">
      <c r="A125" s="236" t="s">
        <v>111</v>
      </c>
      <c r="B125" s="228" t="s">
        <v>193</v>
      </c>
      <c r="C125" s="223" t="s">
        <v>34</v>
      </c>
      <c r="D125" s="229">
        <v>31</v>
      </c>
      <c r="E125" s="240">
        <v>21.67</v>
      </c>
      <c r="F125" s="237" t="s">
        <v>174</v>
      </c>
      <c r="G125" s="237" t="s">
        <v>458</v>
      </c>
      <c r="H125" s="280"/>
      <c r="I125" s="281"/>
      <c r="J125" s="202">
        <f t="shared" si="11"/>
        <v>0</v>
      </c>
    </row>
    <row r="126" spans="1:10" ht="15.75" customHeight="1" outlineLevel="1">
      <c r="A126" s="236" t="s">
        <v>111</v>
      </c>
      <c r="B126" s="228" t="s">
        <v>104</v>
      </c>
      <c r="C126" s="223" t="s">
        <v>41</v>
      </c>
      <c r="D126" s="229">
        <v>660</v>
      </c>
      <c r="E126" s="240">
        <v>8.67</v>
      </c>
      <c r="F126" s="237" t="s">
        <v>196</v>
      </c>
      <c r="G126" s="237" t="s">
        <v>464</v>
      </c>
      <c r="H126" s="280"/>
      <c r="I126" s="281"/>
      <c r="J126" s="202">
        <f t="shared" si="11"/>
        <v>0</v>
      </c>
    </row>
    <row r="127" spans="1:10" ht="15.75" customHeight="1" outlineLevel="1">
      <c r="A127" s="236" t="s">
        <v>111</v>
      </c>
      <c r="B127" s="258" t="s">
        <v>198</v>
      </c>
      <c r="C127" s="223" t="s">
        <v>51</v>
      </c>
      <c r="D127" s="229">
        <v>9</v>
      </c>
      <c r="E127" s="240">
        <v>4.33</v>
      </c>
      <c r="F127" s="237" t="s">
        <v>206</v>
      </c>
      <c r="G127" s="237" t="s">
        <v>459</v>
      </c>
      <c r="H127" s="280"/>
      <c r="I127" s="281"/>
      <c r="J127" s="202">
        <f t="shared" si="11"/>
        <v>0</v>
      </c>
    </row>
    <row r="128" spans="1:10" s="212" customFormat="1" ht="15.6" customHeight="1">
      <c r="A128" s="205"/>
      <c r="B128" s="206"/>
      <c r="C128" s="207"/>
      <c r="D128" s="208">
        <f>SUBTOTAL(9,D121:D127)</f>
        <v>1028</v>
      </c>
      <c r="E128" s="209"/>
      <c r="F128" s="209"/>
      <c r="G128" s="207"/>
      <c r="H128" s="210">
        <f>SUBTOTAL(9,H121:H127)</f>
        <v>0</v>
      </c>
      <c r="I128" s="7"/>
      <c r="J128" s="211">
        <f>SUBTOTAL(9,J121:J127)</f>
        <v>0</v>
      </c>
    </row>
    <row r="129" spans="1:10" ht="15.6" customHeight="1" outlineLevel="1">
      <c r="A129" s="236" t="s">
        <v>209</v>
      </c>
      <c r="B129" s="228" t="s">
        <v>170</v>
      </c>
      <c r="C129" s="223" t="s">
        <v>67</v>
      </c>
      <c r="D129" s="229">
        <v>31</v>
      </c>
      <c r="E129" s="235">
        <v>13</v>
      </c>
      <c r="F129" s="237" t="s">
        <v>44</v>
      </c>
      <c r="G129" s="237" t="s">
        <v>481</v>
      </c>
      <c r="H129" s="280"/>
      <c r="I129" s="281"/>
      <c r="J129" s="202">
        <f t="shared" ref="J129:J135" si="12">H129*I129</f>
        <v>0</v>
      </c>
    </row>
    <row r="130" spans="1:10" ht="15.6" customHeight="1" outlineLevel="1">
      <c r="A130" s="236" t="s">
        <v>209</v>
      </c>
      <c r="B130" s="228" t="s">
        <v>203</v>
      </c>
      <c r="C130" s="223" t="s">
        <v>41</v>
      </c>
      <c r="D130" s="229">
        <v>56</v>
      </c>
      <c r="E130" s="235">
        <v>13</v>
      </c>
      <c r="F130" s="237" t="s">
        <v>44</v>
      </c>
      <c r="G130" s="237" t="s">
        <v>481</v>
      </c>
      <c r="H130" s="280"/>
      <c r="I130" s="281"/>
      <c r="J130" s="202">
        <f t="shared" si="12"/>
        <v>0</v>
      </c>
    </row>
    <row r="131" spans="1:10" ht="15.6" customHeight="1" outlineLevel="1">
      <c r="A131" s="236" t="s">
        <v>209</v>
      </c>
      <c r="B131" s="228" t="s">
        <v>165</v>
      </c>
      <c r="C131" s="223" t="s">
        <v>41</v>
      </c>
      <c r="D131" s="229">
        <v>188</v>
      </c>
      <c r="E131" s="235">
        <v>13</v>
      </c>
      <c r="F131" s="237"/>
      <c r="G131" s="237" t="s">
        <v>481</v>
      </c>
      <c r="H131" s="280"/>
      <c r="I131" s="281"/>
      <c r="J131" s="202">
        <f t="shared" si="12"/>
        <v>0</v>
      </c>
    </row>
    <row r="132" spans="1:10" ht="15.6" customHeight="1" outlineLevel="1">
      <c r="A132" s="236" t="s">
        <v>209</v>
      </c>
      <c r="B132" s="228" t="s">
        <v>204</v>
      </c>
      <c r="C132" s="223" t="s">
        <v>41</v>
      </c>
      <c r="D132" s="229">
        <v>47</v>
      </c>
      <c r="E132" s="240">
        <v>21.67</v>
      </c>
      <c r="F132" s="237" t="s">
        <v>44</v>
      </c>
      <c r="G132" s="237" t="s">
        <v>470</v>
      </c>
      <c r="H132" s="280"/>
      <c r="I132" s="281"/>
      <c r="J132" s="202">
        <f t="shared" si="12"/>
        <v>0</v>
      </c>
    </row>
    <row r="133" spans="1:10" ht="15.75" customHeight="1" outlineLevel="1">
      <c r="A133" s="236" t="s">
        <v>209</v>
      </c>
      <c r="B133" s="228" t="s">
        <v>193</v>
      </c>
      <c r="C133" s="223" t="s">
        <v>34</v>
      </c>
      <c r="D133" s="229">
        <v>31</v>
      </c>
      <c r="E133" s="240">
        <v>21.67</v>
      </c>
      <c r="F133" s="237" t="s">
        <v>174</v>
      </c>
      <c r="G133" s="237" t="s">
        <v>458</v>
      </c>
      <c r="H133" s="280"/>
      <c r="I133" s="281"/>
      <c r="J133" s="202">
        <f t="shared" si="12"/>
        <v>0</v>
      </c>
    </row>
    <row r="134" spans="1:10" ht="15.75" customHeight="1" outlineLevel="1">
      <c r="A134" s="236" t="s">
        <v>209</v>
      </c>
      <c r="B134" s="228" t="s">
        <v>104</v>
      </c>
      <c r="C134" s="223" t="s">
        <v>41</v>
      </c>
      <c r="D134" s="229">
        <v>667</v>
      </c>
      <c r="E134" s="240">
        <v>8.67</v>
      </c>
      <c r="F134" s="237" t="s">
        <v>196</v>
      </c>
      <c r="G134" s="237" t="s">
        <v>464</v>
      </c>
      <c r="H134" s="280"/>
      <c r="I134" s="281"/>
      <c r="J134" s="202">
        <f t="shared" si="12"/>
        <v>0</v>
      </c>
    </row>
    <row r="135" spans="1:10" ht="15.75" customHeight="1" outlineLevel="1">
      <c r="A135" s="236" t="s">
        <v>209</v>
      </c>
      <c r="B135" s="258" t="s">
        <v>198</v>
      </c>
      <c r="C135" s="223" t="s">
        <v>51</v>
      </c>
      <c r="D135" s="229">
        <v>9</v>
      </c>
      <c r="E135" s="240">
        <v>4.33</v>
      </c>
      <c r="F135" s="237" t="s">
        <v>206</v>
      </c>
      <c r="G135" s="237" t="s">
        <v>459</v>
      </c>
      <c r="H135" s="280"/>
      <c r="I135" s="281"/>
      <c r="J135" s="202">
        <f t="shared" si="12"/>
        <v>0</v>
      </c>
    </row>
    <row r="136" spans="1:10" s="212" customFormat="1" ht="15.6" customHeight="1">
      <c r="A136" s="205"/>
      <c r="B136" s="206"/>
      <c r="C136" s="207"/>
      <c r="D136" s="208">
        <f>SUBTOTAL(9,D129:D135)</f>
        <v>1029</v>
      </c>
      <c r="E136" s="209"/>
      <c r="F136" s="209"/>
      <c r="G136" s="207"/>
      <c r="H136" s="210">
        <f>SUBTOTAL(9,H129:H135)</f>
        <v>0</v>
      </c>
      <c r="I136" s="7"/>
      <c r="J136" s="211">
        <f>SUBTOTAL(9,J129:J135)</f>
        <v>0</v>
      </c>
    </row>
    <row r="137" spans="1:10" ht="15.6" customHeight="1" outlineLevel="1">
      <c r="A137" s="236" t="s">
        <v>210</v>
      </c>
      <c r="B137" s="228" t="s">
        <v>170</v>
      </c>
      <c r="C137" s="223" t="s">
        <v>67</v>
      </c>
      <c r="D137" s="229">
        <v>31</v>
      </c>
      <c r="E137" s="235">
        <v>13</v>
      </c>
      <c r="F137" s="237" t="s">
        <v>44</v>
      </c>
      <c r="G137" s="237" t="s">
        <v>481</v>
      </c>
      <c r="H137" s="280"/>
      <c r="I137" s="281"/>
      <c r="J137" s="202">
        <f t="shared" ref="J137:J143" si="13">H137*I137</f>
        <v>0</v>
      </c>
    </row>
    <row r="138" spans="1:10" ht="15.6" customHeight="1" outlineLevel="1">
      <c r="A138" s="236" t="s">
        <v>210</v>
      </c>
      <c r="B138" s="228" t="s">
        <v>203</v>
      </c>
      <c r="C138" s="223" t="s">
        <v>41</v>
      </c>
      <c r="D138" s="229">
        <v>56</v>
      </c>
      <c r="E138" s="235">
        <v>13</v>
      </c>
      <c r="F138" s="237" t="s">
        <v>44</v>
      </c>
      <c r="G138" s="237" t="s">
        <v>481</v>
      </c>
      <c r="H138" s="280"/>
      <c r="I138" s="281"/>
      <c r="J138" s="202">
        <f t="shared" si="13"/>
        <v>0</v>
      </c>
    </row>
    <row r="139" spans="1:10" ht="15.6" customHeight="1" outlineLevel="1">
      <c r="A139" s="236" t="s">
        <v>210</v>
      </c>
      <c r="B139" s="228" t="s">
        <v>165</v>
      </c>
      <c r="C139" s="223" t="s">
        <v>41</v>
      </c>
      <c r="D139" s="229">
        <v>173</v>
      </c>
      <c r="E139" s="235">
        <v>13</v>
      </c>
      <c r="F139" s="237"/>
      <c r="G139" s="237" t="s">
        <v>481</v>
      </c>
      <c r="H139" s="280"/>
      <c r="I139" s="281"/>
      <c r="J139" s="202">
        <f t="shared" si="13"/>
        <v>0</v>
      </c>
    </row>
    <row r="140" spans="1:10" ht="15.6" customHeight="1" outlineLevel="1">
      <c r="A140" s="236" t="s">
        <v>210</v>
      </c>
      <c r="B140" s="228" t="s">
        <v>204</v>
      </c>
      <c r="C140" s="223" t="s">
        <v>41</v>
      </c>
      <c r="D140" s="229">
        <v>52</v>
      </c>
      <c r="E140" s="240">
        <v>21.67</v>
      </c>
      <c r="F140" s="237" t="s">
        <v>44</v>
      </c>
      <c r="G140" s="237" t="s">
        <v>470</v>
      </c>
      <c r="H140" s="280"/>
      <c r="I140" s="281"/>
      <c r="J140" s="202">
        <f t="shared" si="13"/>
        <v>0</v>
      </c>
    </row>
    <row r="141" spans="1:10" ht="15.75" customHeight="1" outlineLevel="1">
      <c r="A141" s="236" t="s">
        <v>210</v>
      </c>
      <c r="B141" s="228" t="s">
        <v>193</v>
      </c>
      <c r="C141" s="223" t="s">
        <v>34</v>
      </c>
      <c r="D141" s="229">
        <v>31</v>
      </c>
      <c r="E141" s="240">
        <v>21.67</v>
      </c>
      <c r="F141" s="237" t="s">
        <v>174</v>
      </c>
      <c r="G141" s="237" t="s">
        <v>458</v>
      </c>
      <c r="H141" s="280"/>
      <c r="I141" s="281"/>
      <c r="J141" s="202">
        <f t="shared" si="13"/>
        <v>0</v>
      </c>
    </row>
    <row r="142" spans="1:10" ht="15.75" customHeight="1" outlineLevel="1">
      <c r="A142" s="236" t="s">
        <v>210</v>
      </c>
      <c r="B142" s="228" t="s">
        <v>205</v>
      </c>
      <c r="C142" s="223" t="s">
        <v>41</v>
      </c>
      <c r="D142" s="229">
        <f>586+86</f>
        <v>672</v>
      </c>
      <c r="E142" s="240">
        <v>8.67</v>
      </c>
      <c r="F142" s="237" t="s">
        <v>196</v>
      </c>
      <c r="G142" s="237" t="s">
        <v>464</v>
      </c>
      <c r="H142" s="280"/>
      <c r="I142" s="281"/>
      <c r="J142" s="202">
        <f t="shared" si="13"/>
        <v>0</v>
      </c>
    </row>
    <row r="143" spans="1:10" ht="15.75" customHeight="1" outlineLevel="1">
      <c r="A143" s="236" t="s">
        <v>210</v>
      </c>
      <c r="B143" s="258" t="s">
        <v>198</v>
      </c>
      <c r="C143" s="223" t="s">
        <v>51</v>
      </c>
      <c r="D143" s="229">
        <v>9</v>
      </c>
      <c r="E143" s="240">
        <v>4.33</v>
      </c>
      <c r="F143" s="237" t="s">
        <v>206</v>
      </c>
      <c r="G143" s="237" t="s">
        <v>459</v>
      </c>
      <c r="H143" s="280"/>
      <c r="I143" s="281"/>
      <c r="J143" s="202">
        <f t="shared" si="13"/>
        <v>0</v>
      </c>
    </row>
    <row r="144" spans="1:10" s="212" customFormat="1" ht="15.6" customHeight="1">
      <c r="A144" s="205"/>
      <c r="B144" s="206"/>
      <c r="C144" s="207"/>
      <c r="D144" s="208">
        <f>SUBTOTAL(9,D137:D143)</f>
        <v>1024</v>
      </c>
      <c r="E144" s="209"/>
      <c r="F144" s="209"/>
      <c r="G144" s="207"/>
      <c r="H144" s="210">
        <f>SUBTOTAL(9,H137:H143)</f>
        <v>0</v>
      </c>
      <c r="I144" s="7"/>
      <c r="J144" s="211">
        <f>SUBTOTAL(9,J137:J143)</f>
        <v>0</v>
      </c>
    </row>
    <row r="145" spans="1:10" ht="15.6" customHeight="1" outlineLevel="1">
      <c r="A145" s="236" t="s">
        <v>211</v>
      </c>
      <c r="B145" s="228" t="s">
        <v>170</v>
      </c>
      <c r="C145" s="223" t="s">
        <v>67</v>
      </c>
      <c r="D145" s="229">
        <v>31</v>
      </c>
      <c r="E145" s="235">
        <v>13</v>
      </c>
      <c r="F145" s="237" t="s">
        <v>44</v>
      </c>
      <c r="G145" s="237" t="s">
        <v>481</v>
      </c>
      <c r="H145" s="280"/>
      <c r="I145" s="281"/>
      <c r="J145" s="202">
        <f t="shared" ref="J145:J151" si="14">H145*I145</f>
        <v>0</v>
      </c>
    </row>
    <row r="146" spans="1:10" ht="15.6" customHeight="1" outlineLevel="1">
      <c r="A146" s="236" t="s">
        <v>211</v>
      </c>
      <c r="B146" s="228" t="s">
        <v>203</v>
      </c>
      <c r="C146" s="223" t="s">
        <v>41</v>
      </c>
      <c r="D146" s="229">
        <v>56</v>
      </c>
      <c r="E146" s="235">
        <v>13</v>
      </c>
      <c r="F146" s="237" t="s">
        <v>44</v>
      </c>
      <c r="G146" s="237" t="s">
        <v>481</v>
      </c>
      <c r="H146" s="280"/>
      <c r="I146" s="281"/>
      <c r="J146" s="202">
        <f t="shared" si="14"/>
        <v>0</v>
      </c>
    </row>
    <row r="147" spans="1:10" ht="15.6" customHeight="1" outlineLevel="1">
      <c r="A147" s="236" t="s">
        <v>211</v>
      </c>
      <c r="B147" s="228" t="s">
        <v>165</v>
      </c>
      <c r="C147" s="223" t="s">
        <v>41</v>
      </c>
      <c r="D147" s="229">
        <v>150</v>
      </c>
      <c r="E147" s="235">
        <v>13</v>
      </c>
      <c r="F147" s="237"/>
      <c r="G147" s="237" t="s">
        <v>481</v>
      </c>
      <c r="H147" s="280"/>
      <c r="I147" s="281"/>
      <c r="J147" s="202">
        <f t="shared" si="14"/>
        <v>0</v>
      </c>
    </row>
    <row r="148" spans="1:10" ht="15.6" customHeight="1" outlineLevel="1">
      <c r="A148" s="236" t="s">
        <v>211</v>
      </c>
      <c r="B148" s="228" t="s">
        <v>204</v>
      </c>
      <c r="C148" s="223" t="s">
        <v>41</v>
      </c>
      <c r="D148" s="229">
        <v>49</v>
      </c>
      <c r="E148" s="240">
        <v>21.67</v>
      </c>
      <c r="F148" s="237" t="s">
        <v>44</v>
      </c>
      <c r="G148" s="237" t="s">
        <v>470</v>
      </c>
      <c r="H148" s="280"/>
      <c r="I148" s="281"/>
      <c r="J148" s="202">
        <f t="shared" si="14"/>
        <v>0</v>
      </c>
    </row>
    <row r="149" spans="1:10" ht="15.75" customHeight="1" outlineLevel="1">
      <c r="A149" s="236" t="s">
        <v>211</v>
      </c>
      <c r="B149" s="228" t="s">
        <v>193</v>
      </c>
      <c r="C149" s="223" t="s">
        <v>34</v>
      </c>
      <c r="D149" s="229">
        <v>31</v>
      </c>
      <c r="E149" s="240">
        <v>21.67</v>
      </c>
      <c r="F149" s="237" t="s">
        <v>174</v>
      </c>
      <c r="G149" s="237" t="s">
        <v>458</v>
      </c>
      <c r="H149" s="280"/>
      <c r="I149" s="281"/>
      <c r="J149" s="202">
        <f t="shared" si="14"/>
        <v>0</v>
      </c>
    </row>
    <row r="150" spans="1:10" ht="15.75" customHeight="1" outlineLevel="1">
      <c r="A150" s="236" t="s">
        <v>211</v>
      </c>
      <c r="B150" s="228" t="s">
        <v>104</v>
      </c>
      <c r="C150" s="223" t="s">
        <v>41</v>
      </c>
      <c r="D150" s="229">
        <v>675</v>
      </c>
      <c r="E150" s="240">
        <v>8.67</v>
      </c>
      <c r="F150" s="237" t="s">
        <v>196</v>
      </c>
      <c r="G150" s="237" t="s">
        <v>464</v>
      </c>
      <c r="H150" s="280"/>
      <c r="I150" s="281"/>
      <c r="J150" s="202">
        <f t="shared" si="14"/>
        <v>0</v>
      </c>
    </row>
    <row r="151" spans="1:10" ht="15.75" customHeight="1" outlineLevel="1">
      <c r="A151" s="236" t="s">
        <v>211</v>
      </c>
      <c r="B151" s="258" t="s">
        <v>198</v>
      </c>
      <c r="C151" s="223" t="s">
        <v>51</v>
      </c>
      <c r="D151" s="229">
        <v>9</v>
      </c>
      <c r="E151" s="240">
        <v>4.33</v>
      </c>
      <c r="F151" s="237" t="s">
        <v>206</v>
      </c>
      <c r="G151" s="237" t="s">
        <v>459</v>
      </c>
      <c r="H151" s="280"/>
      <c r="I151" s="281"/>
      <c r="J151" s="202">
        <f t="shared" si="14"/>
        <v>0</v>
      </c>
    </row>
    <row r="152" spans="1:10" s="212" customFormat="1" ht="15.6" customHeight="1">
      <c r="A152" s="205"/>
      <c r="B152" s="206"/>
      <c r="C152" s="207"/>
      <c r="D152" s="208">
        <f>SUBTOTAL(9,D145:D151)</f>
        <v>1001</v>
      </c>
      <c r="E152" s="209"/>
      <c r="F152" s="209"/>
      <c r="G152" s="207"/>
      <c r="H152" s="210">
        <f>SUBTOTAL(9,H145:H151)</f>
        <v>0</v>
      </c>
      <c r="I152" s="7"/>
      <c r="J152" s="211">
        <f>SUBTOTAL(9,J145:J151)</f>
        <v>0</v>
      </c>
    </row>
    <row r="153" spans="1:10" ht="15.6" customHeight="1" outlineLevel="1">
      <c r="A153" s="236" t="s">
        <v>212</v>
      </c>
      <c r="B153" s="228" t="s">
        <v>170</v>
      </c>
      <c r="C153" s="223" t="s">
        <v>67</v>
      </c>
      <c r="D153" s="229">
        <v>31</v>
      </c>
      <c r="E153" s="235">
        <v>13</v>
      </c>
      <c r="F153" s="237" t="s">
        <v>44</v>
      </c>
      <c r="G153" s="237" t="s">
        <v>481</v>
      </c>
      <c r="H153" s="280"/>
      <c r="I153" s="281"/>
      <c r="J153" s="202">
        <f t="shared" ref="J153:J159" si="15">H153*I153</f>
        <v>0</v>
      </c>
    </row>
    <row r="154" spans="1:10" ht="15.6" customHeight="1" outlineLevel="1">
      <c r="A154" s="236" t="s">
        <v>212</v>
      </c>
      <c r="B154" s="228" t="s">
        <v>203</v>
      </c>
      <c r="C154" s="223" t="s">
        <v>41</v>
      </c>
      <c r="D154" s="229">
        <v>56</v>
      </c>
      <c r="E154" s="235">
        <v>13</v>
      </c>
      <c r="F154" s="237" t="s">
        <v>44</v>
      </c>
      <c r="G154" s="237" t="s">
        <v>481</v>
      </c>
      <c r="H154" s="280"/>
      <c r="I154" s="281"/>
      <c r="J154" s="202">
        <f t="shared" si="15"/>
        <v>0</v>
      </c>
    </row>
    <row r="155" spans="1:10" ht="15.6" customHeight="1" outlineLevel="1">
      <c r="A155" s="236" t="s">
        <v>212</v>
      </c>
      <c r="B155" s="228" t="s">
        <v>165</v>
      </c>
      <c r="C155" s="223" t="s">
        <v>41</v>
      </c>
      <c r="D155" s="229">
        <v>166</v>
      </c>
      <c r="E155" s="235">
        <v>13</v>
      </c>
      <c r="F155" s="237"/>
      <c r="G155" s="237" t="s">
        <v>481</v>
      </c>
      <c r="H155" s="280"/>
      <c r="I155" s="281"/>
      <c r="J155" s="202">
        <f t="shared" si="15"/>
        <v>0</v>
      </c>
    </row>
    <row r="156" spans="1:10" ht="15.6" customHeight="1" outlineLevel="1">
      <c r="A156" s="236" t="s">
        <v>212</v>
      </c>
      <c r="B156" s="228" t="s">
        <v>204</v>
      </c>
      <c r="C156" s="223" t="s">
        <v>41</v>
      </c>
      <c r="D156" s="229">
        <v>65</v>
      </c>
      <c r="E156" s="240">
        <v>21.67</v>
      </c>
      <c r="F156" s="237" t="s">
        <v>44</v>
      </c>
      <c r="G156" s="237" t="s">
        <v>470</v>
      </c>
      <c r="H156" s="280"/>
      <c r="I156" s="281"/>
      <c r="J156" s="202">
        <f t="shared" si="15"/>
        <v>0</v>
      </c>
    </row>
    <row r="157" spans="1:10" ht="15.75" customHeight="1" outlineLevel="1">
      <c r="A157" s="236" t="s">
        <v>212</v>
      </c>
      <c r="B157" s="228" t="s">
        <v>193</v>
      </c>
      <c r="C157" s="223" t="s">
        <v>34</v>
      </c>
      <c r="D157" s="229">
        <v>31</v>
      </c>
      <c r="E157" s="240">
        <v>21.67</v>
      </c>
      <c r="F157" s="237" t="s">
        <v>174</v>
      </c>
      <c r="G157" s="237" t="s">
        <v>458</v>
      </c>
      <c r="H157" s="280"/>
      <c r="I157" s="281"/>
      <c r="J157" s="202">
        <f t="shared" si="15"/>
        <v>0</v>
      </c>
    </row>
    <row r="158" spans="1:10" ht="15.75" customHeight="1" outlineLevel="1">
      <c r="A158" s="236" t="s">
        <v>212</v>
      </c>
      <c r="B158" s="228" t="s">
        <v>104</v>
      </c>
      <c r="C158" s="223" t="s">
        <v>41</v>
      </c>
      <c r="D158" s="229">
        <v>673</v>
      </c>
      <c r="E158" s="240">
        <v>8.67</v>
      </c>
      <c r="F158" s="237" t="s">
        <v>196</v>
      </c>
      <c r="G158" s="237" t="s">
        <v>464</v>
      </c>
      <c r="H158" s="280"/>
      <c r="I158" s="281"/>
      <c r="J158" s="202">
        <f t="shared" si="15"/>
        <v>0</v>
      </c>
    </row>
    <row r="159" spans="1:10" ht="15.75" customHeight="1" outlineLevel="1">
      <c r="A159" s="236" t="s">
        <v>212</v>
      </c>
      <c r="B159" s="258" t="s">
        <v>198</v>
      </c>
      <c r="C159" s="223" t="s">
        <v>51</v>
      </c>
      <c r="D159" s="229">
        <v>9</v>
      </c>
      <c r="E159" s="240">
        <v>4.33</v>
      </c>
      <c r="F159" s="237" t="s">
        <v>206</v>
      </c>
      <c r="G159" s="237" t="s">
        <v>459</v>
      </c>
      <c r="H159" s="280"/>
      <c r="I159" s="281"/>
      <c r="J159" s="202">
        <f t="shared" si="15"/>
        <v>0</v>
      </c>
    </row>
    <row r="160" spans="1:10" s="212" customFormat="1" ht="15.6" customHeight="1">
      <c r="A160" s="205"/>
      <c r="B160" s="206"/>
      <c r="C160" s="207"/>
      <c r="D160" s="208">
        <f>SUBTOTAL(9,D153:D159)</f>
        <v>1031</v>
      </c>
      <c r="E160" s="209"/>
      <c r="F160" s="209"/>
      <c r="G160" s="207"/>
      <c r="H160" s="210">
        <f>SUBTOTAL(9,H153:H159)</f>
        <v>0</v>
      </c>
      <c r="I160" s="7"/>
      <c r="J160" s="211">
        <f>SUBTOTAL(9,J153:J159)</f>
        <v>0</v>
      </c>
    </row>
    <row r="161" spans="1:10" ht="15.6" customHeight="1" outlineLevel="1">
      <c r="A161" s="236" t="s">
        <v>213</v>
      </c>
      <c r="B161" s="228" t="s">
        <v>170</v>
      </c>
      <c r="C161" s="223" t="s">
        <v>67</v>
      </c>
      <c r="D161" s="229">
        <v>31</v>
      </c>
      <c r="E161" s="235">
        <v>13</v>
      </c>
      <c r="F161" s="237" t="s">
        <v>44</v>
      </c>
      <c r="G161" s="237" t="s">
        <v>481</v>
      </c>
      <c r="H161" s="280"/>
      <c r="I161" s="281"/>
      <c r="J161" s="202">
        <f t="shared" ref="J161:J167" si="16">H161*I161</f>
        <v>0</v>
      </c>
    </row>
    <row r="162" spans="1:10" ht="15.6" customHeight="1" outlineLevel="1">
      <c r="A162" s="236" t="s">
        <v>213</v>
      </c>
      <c r="B162" s="228" t="s">
        <v>203</v>
      </c>
      <c r="C162" s="223" t="s">
        <v>41</v>
      </c>
      <c r="D162" s="229">
        <v>56</v>
      </c>
      <c r="E162" s="235">
        <v>13</v>
      </c>
      <c r="F162" s="237" t="s">
        <v>44</v>
      </c>
      <c r="G162" s="237" t="s">
        <v>481</v>
      </c>
      <c r="H162" s="280"/>
      <c r="I162" s="281"/>
      <c r="J162" s="202">
        <f t="shared" si="16"/>
        <v>0</v>
      </c>
    </row>
    <row r="163" spans="1:10" ht="15.6" customHeight="1" outlineLevel="1">
      <c r="A163" s="236" t="s">
        <v>213</v>
      </c>
      <c r="B163" s="228" t="s">
        <v>165</v>
      </c>
      <c r="C163" s="223" t="s">
        <v>41</v>
      </c>
      <c r="D163" s="229">
        <v>158</v>
      </c>
      <c r="E163" s="235">
        <v>13</v>
      </c>
      <c r="F163" s="237"/>
      <c r="G163" s="237" t="s">
        <v>481</v>
      </c>
      <c r="H163" s="280"/>
      <c r="I163" s="281"/>
      <c r="J163" s="202">
        <f t="shared" si="16"/>
        <v>0</v>
      </c>
    </row>
    <row r="164" spans="1:10" ht="15.6" customHeight="1" outlineLevel="1">
      <c r="A164" s="236" t="s">
        <v>213</v>
      </c>
      <c r="B164" s="228" t="s">
        <v>204</v>
      </c>
      <c r="C164" s="223" t="s">
        <v>41</v>
      </c>
      <c r="D164" s="229">
        <v>50</v>
      </c>
      <c r="E164" s="240">
        <v>21.67</v>
      </c>
      <c r="F164" s="237" t="s">
        <v>44</v>
      </c>
      <c r="G164" s="237" t="s">
        <v>470</v>
      </c>
      <c r="H164" s="280"/>
      <c r="I164" s="281"/>
      <c r="J164" s="202">
        <f t="shared" si="16"/>
        <v>0</v>
      </c>
    </row>
    <row r="165" spans="1:10" ht="15.75" customHeight="1" outlineLevel="1">
      <c r="A165" s="236" t="s">
        <v>213</v>
      </c>
      <c r="B165" s="228" t="s">
        <v>193</v>
      </c>
      <c r="C165" s="223" t="s">
        <v>34</v>
      </c>
      <c r="D165" s="229">
        <v>31</v>
      </c>
      <c r="E165" s="240">
        <v>21.67</v>
      </c>
      <c r="F165" s="237" t="s">
        <v>174</v>
      </c>
      <c r="G165" s="237" t="s">
        <v>458</v>
      </c>
      <c r="H165" s="280"/>
      <c r="I165" s="281"/>
      <c r="J165" s="202">
        <f t="shared" si="16"/>
        <v>0</v>
      </c>
    </row>
    <row r="166" spans="1:10" ht="15.75" customHeight="1" outlineLevel="1">
      <c r="A166" s="236" t="s">
        <v>213</v>
      </c>
      <c r="B166" s="228" t="s">
        <v>104</v>
      </c>
      <c r="C166" s="223" t="s">
        <v>41</v>
      </c>
      <c r="D166" s="229">
        <v>681</v>
      </c>
      <c r="E166" s="240">
        <v>8.67</v>
      </c>
      <c r="F166" s="237" t="s">
        <v>196</v>
      </c>
      <c r="G166" s="237" t="s">
        <v>464</v>
      </c>
      <c r="H166" s="280"/>
      <c r="I166" s="281"/>
      <c r="J166" s="202">
        <f t="shared" si="16"/>
        <v>0</v>
      </c>
    </row>
    <row r="167" spans="1:10" ht="15.75" customHeight="1" outlineLevel="1">
      <c r="A167" s="236" t="s">
        <v>213</v>
      </c>
      <c r="B167" s="258" t="s">
        <v>198</v>
      </c>
      <c r="C167" s="223" t="s">
        <v>51</v>
      </c>
      <c r="D167" s="229">
        <v>9</v>
      </c>
      <c r="E167" s="240">
        <v>4.33</v>
      </c>
      <c r="F167" s="237" t="s">
        <v>206</v>
      </c>
      <c r="G167" s="237" t="s">
        <v>459</v>
      </c>
      <c r="H167" s="280"/>
      <c r="I167" s="281"/>
      <c r="J167" s="202">
        <f t="shared" si="16"/>
        <v>0</v>
      </c>
    </row>
    <row r="168" spans="1:10" s="212" customFormat="1" ht="15.6" customHeight="1">
      <c r="A168" s="205"/>
      <c r="B168" s="206"/>
      <c r="C168" s="207"/>
      <c r="D168" s="208">
        <f>SUBTOTAL(9,D161:D167)</f>
        <v>1016</v>
      </c>
      <c r="E168" s="209"/>
      <c r="F168" s="209"/>
      <c r="G168" s="207"/>
      <c r="H168" s="210">
        <f>SUBTOTAL(9,H161:H167)</f>
        <v>0</v>
      </c>
      <c r="I168" s="7"/>
      <c r="J168" s="211">
        <f>SUBTOTAL(9,J161:J167)</f>
        <v>0</v>
      </c>
    </row>
    <row r="169" spans="1:10" ht="15.6" customHeight="1" outlineLevel="1">
      <c r="A169" s="236" t="s">
        <v>214</v>
      </c>
      <c r="B169" s="228" t="s">
        <v>170</v>
      </c>
      <c r="C169" s="223" t="s">
        <v>67</v>
      </c>
      <c r="D169" s="229">
        <v>31</v>
      </c>
      <c r="E169" s="235">
        <v>13</v>
      </c>
      <c r="F169" s="237" t="s">
        <v>44</v>
      </c>
      <c r="G169" s="237" t="s">
        <v>481</v>
      </c>
      <c r="H169" s="280"/>
      <c r="I169" s="281"/>
      <c r="J169" s="202">
        <f t="shared" ref="J169:J175" si="17">H169*I169</f>
        <v>0</v>
      </c>
    </row>
    <row r="170" spans="1:10" ht="15.6" customHeight="1" outlineLevel="1">
      <c r="A170" s="236" t="s">
        <v>214</v>
      </c>
      <c r="B170" s="228" t="s">
        <v>203</v>
      </c>
      <c r="C170" s="223" t="s">
        <v>41</v>
      </c>
      <c r="D170" s="229">
        <v>56</v>
      </c>
      <c r="E170" s="235">
        <v>13</v>
      </c>
      <c r="F170" s="237" t="s">
        <v>44</v>
      </c>
      <c r="G170" s="237" t="s">
        <v>481</v>
      </c>
      <c r="H170" s="280"/>
      <c r="I170" s="281"/>
      <c r="J170" s="202">
        <f t="shared" si="17"/>
        <v>0</v>
      </c>
    </row>
    <row r="171" spans="1:10" ht="15.6" customHeight="1" outlineLevel="1">
      <c r="A171" s="236" t="s">
        <v>214</v>
      </c>
      <c r="B171" s="228" t="s">
        <v>165</v>
      </c>
      <c r="C171" s="223" t="s">
        <v>41</v>
      </c>
      <c r="D171" s="229">
        <v>147</v>
      </c>
      <c r="E171" s="235">
        <v>13</v>
      </c>
      <c r="F171" s="237"/>
      <c r="G171" s="237" t="s">
        <v>481</v>
      </c>
      <c r="H171" s="280"/>
      <c r="I171" s="281"/>
      <c r="J171" s="202">
        <f t="shared" si="17"/>
        <v>0</v>
      </c>
    </row>
    <row r="172" spans="1:10" ht="15.6" customHeight="1" outlineLevel="1">
      <c r="A172" s="236" t="s">
        <v>214</v>
      </c>
      <c r="B172" s="228" t="s">
        <v>204</v>
      </c>
      <c r="C172" s="223" t="s">
        <v>41</v>
      </c>
      <c r="D172" s="229">
        <v>28</v>
      </c>
      <c r="E172" s="240">
        <v>21.67</v>
      </c>
      <c r="F172" s="237" t="s">
        <v>44</v>
      </c>
      <c r="G172" s="237" t="s">
        <v>470</v>
      </c>
      <c r="H172" s="280"/>
      <c r="I172" s="281"/>
      <c r="J172" s="202">
        <f t="shared" si="17"/>
        <v>0</v>
      </c>
    </row>
    <row r="173" spans="1:10" ht="15.75" customHeight="1" outlineLevel="1">
      <c r="A173" s="236" t="s">
        <v>214</v>
      </c>
      <c r="B173" s="228" t="s">
        <v>193</v>
      </c>
      <c r="C173" s="223" t="s">
        <v>34</v>
      </c>
      <c r="D173" s="229">
        <v>31</v>
      </c>
      <c r="E173" s="240">
        <v>21.67</v>
      </c>
      <c r="F173" s="237" t="s">
        <v>174</v>
      </c>
      <c r="G173" s="237" t="s">
        <v>458</v>
      </c>
      <c r="H173" s="280"/>
      <c r="I173" s="281"/>
      <c r="J173" s="202">
        <f t="shared" si="17"/>
        <v>0</v>
      </c>
    </row>
    <row r="174" spans="1:10" ht="15.75" customHeight="1" outlineLevel="1">
      <c r="A174" s="236" t="s">
        <v>214</v>
      </c>
      <c r="B174" s="228" t="s">
        <v>104</v>
      </c>
      <c r="C174" s="223" t="s">
        <v>41</v>
      </c>
      <c r="D174" s="229">
        <v>712</v>
      </c>
      <c r="E174" s="240">
        <v>8.67</v>
      </c>
      <c r="F174" s="237" t="s">
        <v>196</v>
      </c>
      <c r="G174" s="237" t="s">
        <v>464</v>
      </c>
      <c r="H174" s="280"/>
      <c r="I174" s="281"/>
      <c r="J174" s="202">
        <f t="shared" si="17"/>
        <v>0</v>
      </c>
    </row>
    <row r="175" spans="1:10" ht="15.75" customHeight="1" outlineLevel="1">
      <c r="A175" s="236" t="s">
        <v>214</v>
      </c>
      <c r="B175" s="258" t="s">
        <v>198</v>
      </c>
      <c r="C175" s="223" t="s">
        <v>51</v>
      </c>
      <c r="D175" s="229">
        <v>9</v>
      </c>
      <c r="E175" s="240">
        <v>4.33</v>
      </c>
      <c r="F175" s="237" t="s">
        <v>206</v>
      </c>
      <c r="G175" s="237" t="s">
        <v>459</v>
      </c>
      <c r="H175" s="280"/>
      <c r="I175" s="281"/>
      <c r="J175" s="202">
        <f t="shared" si="17"/>
        <v>0</v>
      </c>
    </row>
    <row r="176" spans="1:10" s="212" customFormat="1" ht="15.6" customHeight="1">
      <c r="A176" s="205"/>
      <c r="B176" s="206"/>
      <c r="C176" s="207"/>
      <c r="D176" s="208">
        <f>SUBTOTAL(9,D169:D175)</f>
        <v>1014</v>
      </c>
      <c r="E176" s="209"/>
      <c r="F176" s="209"/>
      <c r="G176" s="207"/>
      <c r="H176" s="210">
        <f>SUBTOTAL(9,H169:H175)</f>
        <v>0</v>
      </c>
      <c r="I176" s="7"/>
      <c r="J176" s="211">
        <f>SUBTOTAL(9,J169:J175)</f>
        <v>0</v>
      </c>
    </row>
    <row r="177" spans="1:10" ht="15.6" customHeight="1" outlineLevel="1">
      <c r="A177" s="236" t="s">
        <v>215</v>
      </c>
      <c r="B177" s="228" t="s">
        <v>170</v>
      </c>
      <c r="C177" s="223" t="s">
        <v>67</v>
      </c>
      <c r="D177" s="229">
        <v>31</v>
      </c>
      <c r="E177" s="235">
        <v>13</v>
      </c>
      <c r="F177" s="237" t="s">
        <v>44</v>
      </c>
      <c r="G177" s="237" t="s">
        <v>481</v>
      </c>
      <c r="H177" s="280"/>
      <c r="I177" s="281"/>
      <c r="J177" s="202">
        <f t="shared" ref="J177:J182" si="18">H177*I177</f>
        <v>0</v>
      </c>
    </row>
    <row r="178" spans="1:10" ht="15.6" customHeight="1" outlineLevel="1">
      <c r="A178" s="236" t="s">
        <v>215</v>
      </c>
      <c r="B178" s="228" t="s">
        <v>203</v>
      </c>
      <c r="C178" s="223" t="s">
        <v>41</v>
      </c>
      <c r="D178" s="229">
        <v>56</v>
      </c>
      <c r="E178" s="235">
        <v>13</v>
      </c>
      <c r="F178" s="237" t="s">
        <v>44</v>
      </c>
      <c r="G178" s="237" t="s">
        <v>481</v>
      </c>
      <c r="H178" s="280"/>
      <c r="I178" s="281"/>
      <c r="J178" s="202">
        <f t="shared" si="18"/>
        <v>0</v>
      </c>
    </row>
    <row r="179" spans="1:10" ht="15.6" customHeight="1" outlineLevel="1">
      <c r="A179" s="236" t="s">
        <v>215</v>
      </c>
      <c r="B179" s="228" t="s">
        <v>165</v>
      </c>
      <c r="C179" s="223" t="s">
        <v>41</v>
      </c>
      <c r="D179" s="229">
        <v>172</v>
      </c>
      <c r="E179" s="235">
        <v>13</v>
      </c>
      <c r="F179" s="237"/>
      <c r="G179" s="237" t="s">
        <v>481</v>
      </c>
      <c r="H179" s="280"/>
      <c r="I179" s="281"/>
      <c r="J179" s="202">
        <f t="shared" si="18"/>
        <v>0</v>
      </c>
    </row>
    <row r="180" spans="1:10" ht="15.6" customHeight="1" outlineLevel="1">
      <c r="A180" s="236" t="s">
        <v>215</v>
      </c>
      <c r="B180" s="228" t="s">
        <v>204</v>
      </c>
      <c r="C180" s="223" t="s">
        <v>41</v>
      </c>
      <c r="D180" s="229">
        <v>86</v>
      </c>
      <c r="E180" s="240">
        <v>21.67</v>
      </c>
      <c r="F180" s="237" t="s">
        <v>44</v>
      </c>
      <c r="G180" s="237" t="s">
        <v>470</v>
      </c>
      <c r="H180" s="280"/>
      <c r="I180" s="281"/>
      <c r="J180" s="202">
        <f t="shared" si="18"/>
        <v>0</v>
      </c>
    </row>
    <row r="181" spans="1:10" ht="15.75" customHeight="1" outlineLevel="1">
      <c r="A181" s="236" t="s">
        <v>215</v>
      </c>
      <c r="B181" s="228" t="s">
        <v>193</v>
      </c>
      <c r="C181" s="223" t="s">
        <v>34</v>
      </c>
      <c r="D181" s="229">
        <v>31</v>
      </c>
      <c r="E181" s="240">
        <v>21.67</v>
      </c>
      <c r="F181" s="237" t="s">
        <v>174</v>
      </c>
      <c r="G181" s="237" t="s">
        <v>458</v>
      </c>
      <c r="H181" s="280"/>
      <c r="I181" s="281"/>
      <c r="J181" s="202">
        <f t="shared" si="18"/>
        <v>0</v>
      </c>
    </row>
    <row r="182" spans="1:10" ht="15.75" customHeight="1" outlineLevel="1">
      <c r="A182" s="236" t="s">
        <v>215</v>
      </c>
      <c r="B182" s="228" t="s">
        <v>216</v>
      </c>
      <c r="C182" s="223" t="s">
        <v>41</v>
      </c>
      <c r="D182" s="229">
        <f>443+189</f>
        <v>632</v>
      </c>
      <c r="E182" s="240">
        <v>8.67</v>
      </c>
      <c r="F182" s="237" t="s">
        <v>196</v>
      </c>
      <c r="G182" s="237" t="s">
        <v>464</v>
      </c>
      <c r="H182" s="280"/>
      <c r="I182" s="281"/>
      <c r="J182" s="202">
        <f t="shared" si="18"/>
        <v>0</v>
      </c>
    </row>
    <row r="183" spans="1:10" s="212" customFormat="1" ht="15.6" customHeight="1">
      <c r="A183" s="205"/>
      <c r="B183" s="206"/>
      <c r="C183" s="207"/>
      <c r="D183" s="208">
        <f>SUBTOTAL(9,D177:D182)</f>
        <v>1008</v>
      </c>
      <c r="E183" s="209"/>
      <c r="F183" s="209"/>
      <c r="G183" s="207"/>
      <c r="H183" s="210">
        <f>SUBTOTAL(9,H177:H182)</f>
        <v>0</v>
      </c>
      <c r="I183" s="7"/>
      <c r="J183" s="211">
        <f>SUBTOTAL(9,J177:J182)</f>
        <v>0</v>
      </c>
    </row>
    <row r="184" spans="1:10" ht="15.6" customHeight="1" outlineLevel="1">
      <c r="A184" s="236" t="s">
        <v>217</v>
      </c>
      <c r="B184" s="228" t="s">
        <v>170</v>
      </c>
      <c r="C184" s="237" t="s">
        <v>67</v>
      </c>
      <c r="D184" s="229">
        <v>31</v>
      </c>
      <c r="E184" s="235">
        <v>13</v>
      </c>
      <c r="F184" s="237" t="s">
        <v>44</v>
      </c>
      <c r="G184" s="237" t="s">
        <v>481</v>
      </c>
      <c r="H184" s="280"/>
      <c r="I184" s="281"/>
      <c r="J184" s="202">
        <f t="shared" ref="J184:J189" si="19">H184*I184</f>
        <v>0</v>
      </c>
    </row>
    <row r="185" spans="1:10" ht="15.6" customHeight="1" outlineLevel="1">
      <c r="A185" s="236" t="s">
        <v>217</v>
      </c>
      <c r="B185" s="228" t="s">
        <v>203</v>
      </c>
      <c r="C185" s="237" t="s">
        <v>41</v>
      </c>
      <c r="D185" s="229">
        <v>53</v>
      </c>
      <c r="E185" s="235">
        <v>13</v>
      </c>
      <c r="F185" s="237" t="s">
        <v>44</v>
      </c>
      <c r="G185" s="237" t="s">
        <v>481</v>
      </c>
      <c r="H185" s="280"/>
      <c r="I185" s="281"/>
      <c r="J185" s="202">
        <f t="shared" si="19"/>
        <v>0</v>
      </c>
    </row>
    <row r="186" spans="1:10" ht="15.6" customHeight="1" outlineLevel="1">
      <c r="A186" s="236" t="s">
        <v>217</v>
      </c>
      <c r="B186" s="228" t="s">
        <v>165</v>
      </c>
      <c r="C186" s="237" t="s">
        <v>41</v>
      </c>
      <c r="D186" s="229">
        <v>160</v>
      </c>
      <c r="E186" s="204">
        <v>13</v>
      </c>
      <c r="F186" s="237"/>
      <c r="G186" s="237" t="s">
        <v>481</v>
      </c>
      <c r="H186" s="280"/>
      <c r="I186" s="281"/>
      <c r="J186" s="202">
        <f t="shared" si="19"/>
        <v>0</v>
      </c>
    </row>
    <row r="187" spans="1:10" ht="15.6" customHeight="1" outlineLevel="1">
      <c r="A187" s="236" t="s">
        <v>217</v>
      </c>
      <c r="B187" s="228" t="s">
        <v>204</v>
      </c>
      <c r="C187" s="237" t="s">
        <v>41</v>
      </c>
      <c r="D187" s="229">
        <v>61</v>
      </c>
      <c r="E187" s="204">
        <v>21.67</v>
      </c>
      <c r="F187" s="237" t="s">
        <v>44</v>
      </c>
      <c r="G187" s="237" t="s">
        <v>470</v>
      </c>
      <c r="H187" s="280"/>
      <c r="I187" s="281"/>
      <c r="J187" s="202">
        <f t="shared" si="19"/>
        <v>0</v>
      </c>
    </row>
    <row r="188" spans="1:10" ht="15.75" customHeight="1" outlineLevel="1">
      <c r="A188" s="236" t="s">
        <v>217</v>
      </c>
      <c r="B188" s="228" t="s">
        <v>193</v>
      </c>
      <c r="C188" s="237" t="s">
        <v>34</v>
      </c>
      <c r="D188" s="229">
        <v>31</v>
      </c>
      <c r="E188" s="204">
        <v>21.67</v>
      </c>
      <c r="F188" s="237" t="s">
        <v>174</v>
      </c>
      <c r="G188" s="237" t="s">
        <v>458</v>
      </c>
      <c r="H188" s="280"/>
      <c r="I188" s="281"/>
      <c r="J188" s="202">
        <f t="shared" si="19"/>
        <v>0</v>
      </c>
    </row>
    <row r="189" spans="1:10" ht="15.75" customHeight="1" outlineLevel="1">
      <c r="A189" s="236" t="s">
        <v>217</v>
      </c>
      <c r="B189" s="228" t="s">
        <v>216</v>
      </c>
      <c r="C189" s="237" t="s">
        <v>41</v>
      </c>
      <c r="D189" s="229">
        <f>213+256</f>
        <v>469</v>
      </c>
      <c r="E189" s="204">
        <v>8.67</v>
      </c>
      <c r="F189" s="237" t="s">
        <v>196</v>
      </c>
      <c r="G189" s="237" t="s">
        <v>464</v>
      </c>
      <c r="H189" s="280"/>
      <c r="I189" s="281"/>
      <c r="J189" s="202">
        <f t="shared" si="19"/>
        <v>0</v>
      </c>
    </row>
    <row r="190" spans="1:10" s="212" customFormat="1" ht="15.6" customHeight="1">
      <c r="A190" s="205"/>
      <c r="B190" s="206"/>
      <c r="C190" s="207"/>
      <c r="D190" s="208">
        <f>SUBTOTAL(9,D184:D189)</f>
        <v>805</v>
      </c>
      <c r="E190" s="209"/>
      <c r="F190" s="209"/>
      <c r="G190" s="207"/>
      <c r="H190" s="210">
        <f>SUBTOTAL(9,H184:H189)</f>
        <v>0</v>
      </c>
      <c r="I190" s="7"/>
      <c r="J190" s="211">
        <f>SUBTOTAL(9,J184:J189)</f>
        <v>0</v>
      </c>
    </row>
    <row r="191" spans="1:10" ht="15.6" customHeight="1" outlineLevel="1">
      <c r="A191" s="263" t="s">
        <v>218</v>
      </c>
      <c r="B191" s="258" t="s">
        <v>166</v>
      </c>
      <c r="C191" s="264"/>
      <c r="D191" s="229">
        <v>55</v>
      </c>
      <c r="E191" s="265">
        <v>21.67</v>
      </c>
      <c r="F191" s="264" t="s">
        <v>44</v>
      </c>
      <c r="G191" s="237" t="s">
        <v>470</v>
      </c>
      <c r="H191" s="280"/>
      <c r="I191" s="281"/>
      <c r="J191" s="202">
        <f>H191*I191</f>
        <v>0</v>
      </c>
    </row>
    <row r="192" spans="1:10" ht="15.6" customHeight="1" outlineLevel="1">
      <c r="A192" s="236" t="s">
        <v>218</v>
      </c>
      <c r="B192" s="228" t="s">
        <v>219</v>
      </c>
      <c r="C192" s="237"/>
      <c r="D192" s="229">
        <v>8</v>
      </c>
      <c r="E192" s="204">
        <v>4.33</v>
      </c>
      <c r="F192" s="266"/>
      <c r="G192" s="237" t="s">
        <v>459</v>
      </c>
      <c r="H192" s="280"/>
      <c r="I192" s="281"/>
      <c r="J192" s="202">
        <f>H192*I192</f>
        <v>0</v>
      </c>
    </row>
    <row r="193" spans="1:10" s="212" customFormat="1" ht="15.6" customHeight="1">
      <c r="A193" s="205"/>
      <c r="B193" s="206"/>
      <c r="C193" s="207"/>
      <c r="D193" s="208">
        <f>SUBTOTAL(9,D191:D192)</f>
        <v>63</v>
      </c>
      <c r="E193" s="209"/>
      <c r="F193" s="209"/>
      <c r="G193" s="207"/>
      <c r="H193" s="210">
        <f>SUBTOTAL(9,H191:H192)</f>
        <v>0</v>
      </c>
      <c r="I193" s="7"/>
      <c r="J193" s="211">
        <f>SUBTOTAL(9,J191:J192)</f>
        <v>0</v>
      </c>
    </row>
    <row r="194" spans="1:10" ht="14.4" outlineLevel="1">
      <c r="A194" s="251"/>
      <c r="B194" s="252"/>
      <c r="C194" s="252"/>
      <c r="D194" s="253"/>
      <c r="E194" s="252"/>
      <c r="F194" s="252"/>
      <c r="G194" s="252"/>
      <c r="H194" s="252"/>
      <c r="I194" s="254"/>
      <c r="J194" s="254"/>
    </row>
    <row r="195" spans="1:10" ht="15.75" customHeight="1" outlineLevel="1">
      <c r="A195" s="236" t="s">
        <v>128</v>
      </c>
      <c r="B195" s="228" t="s">
        <v>220</v>
      </c>
      <c r="C195" s="237" t="s">
        <v>145</v>
      </c>
      <c r="D195" s="229">
        <v>507</v>
      </c>
      <c r="E195" s="235"/>
      <c r="F195" s="235"/>
      <c r="G195" s="237" t="s">
        <v>478</v>
      </c>
      <c r="H195" s="280"/>
      <c r="I195" s="281"/>
      <c r="J195" s="202">
        <f>H195*I195</f>
        <v>0</v>
      </c>
    </row>
    <row r="196" spans="1:10" ht="15.75" customHeight="1" outlineLevel="1">
      <c r="A196" s="236" t="s">
        <v>128</v>
      </c>
      <c r="B196" s="228" t="s">
        <v>221</v>
      </c>
      <c r="C196" s="237" t="s">
        <v>145</v>
      </c>
      <c r="D196" s="229">
        <v>662.8</v>
      </c>
      <c r="E196" s="235"/>
      <c r="F196" s="235"/>
      <c r="G196" s="237" t="s">
        <v>478</v>
      </c>
      <c r="H196" s="280"/>
      <c r="I196" s="281"/>
      <c r="J196" s="202">
        <f>H196*I196</f>
        <v>0</v>
      </c>
    </row>
    <row r="197" spans="1:10" s="212" customFormat="1" ht="15.75" customHeight="1">
      <c r="A197" s="205"/>
      <c r="B197" s="206"/>
      <c r="C197" s="207"/>
      <c r="D197" s="208">
        <f>SUBTOTAL(9,D195:D196)</f>
        <v>1169.8</v>
      </c>
      <c r="E197" s="209"/>
      <c r="F197" s="209"/>
      <c r="G197" s="207"/>
      <c r="H197" s="210">
        <f>SUBTOTAL(9,H194:H196)</f>
        <v>0</v>
      </c>
      <c r="I197" s="7"/>
      <c r="J197" s="211">
        <f>SUBTOTAL(9,J194:J196)</f>
        <v>0</v>
      </c>
    </row>
    <row r="198" spans="1:10" ht="15.75" customHeight="1" outlineLevel="1">
      <c r="A198" s="236" t="s">
        <v>121</v>
      </c>
      <c r="B198" s="228" t="s">
        <v>222</v>
      </c>
      <c r="C198" s="237"/>
      <c r="D198" s="234">
        <v>8</v>
      </c>
      <c r="E198" s="235"/>
      <c r="F198" s="235"/>
      <c r="G198" s="237" t="s">
        <v>478</v>
      </c>
      <c r="H198" s="280"/>
      <c r="I198" s="281"/>
      <c r="J198" s="202">
        <f>H198*I198</f>
        <v>0</v>
      </c>
    </row>
    <row r="199" spans="1:10" ht="15.75" customHeight="1" outlineLevel="1">
      <c r="A199" s="236" t="s">
        <v>223</v>
      </c>
      <c r="B199" s="228" t="s">
        <v>224</v>
      </c>
      <c r="C199" s="237"/>
      <c r="D199" s="234">
        <v>1</v>
      </c>
      <c r="E199" s="235"/>
      <c r="F199" s="235"/>
      <c r="G199" s="237" t="s">
        <v>478</v>
      </c>
      <c r="H199" s="280"/>
      <c r="I199" s="281"/>
      <c r="J199" s="202">
        <f>H199*I199</f>
        <v>0</v>
      </c>
    </row>
    <row r="200" spans="1:10" s="212" customFormat="1" ht="15.75" customHeight="1">
      <c r="A200" s="205"/>
      <c r="B200" s="206"/>
      <c r="C200" s="207"/>
      <c r="D200" s="208"/>
      <c r="E200" s="209"/>
      <c r="F200" s="209"/>
      <c r="G200" s="207"/>
      <c r="H200" s="210">
        <f>SUBTOTAL(9,H197:H199)</f>
        <v>0</v>
      </c>
      <c r="I200" s="7"/>
      <c r="J200" s="211">
        <f>SUBTOTAL(9,J198:J199)</f>
        <v>0</v>
      </c>
    </row>
    <row r="201" spans="1:10" ht="14.4" outlineLevel="1">
      <c r="A201" s="267"/>
      <c r="B201" s="252"/>
      <c r="C201" s="252"/>
      <c r="D201" s="253"/>
      <c r="E201" s="252"/>
      <c r="F201" s="252"/>
      <c r="G201" s="252"/>
      <c r="H201" s="252"/>
      <c r="I201" s="254"/>
      <c r="J201" s="254"/>
    </row>
    <row r="202" spans="1:10" ht="21" customHeight="1" outlineLevel="1">
      <c r="A202" s="228" t="s">
        <v>225</v>
      </c>
      <c r="B202" s="228" t="s">
        <v>133</v>
      </c>
      <c r="C202" s="233"/>
      <c r="D202" s="234">
        <v>291</v>
      </c>
      <c r="E202" s="235">
        <v>21.67</v>
      </c>
      <c r="F202" s="233"/>
      <c r="G202" s="237" t="s">
        <v>484</v>
      </c>
      <c r="H202" s="280"/>
      <c r="I202" s="281"/>
      <c r="J202" s="202">
        <f>H202*I202</f>
        <v>0</v>
      </c>
    </row>
    <row r="203" spans="1:10" ht="21" customHeight="1" outlineLevel="1">
      <c r="A203" s="228" t="s">
        <v>225</v>
      </c>
      <c r="B203" s="228" t="s">
        <v>134</v>
      </c>
      <c r="C203" s="233"/>
      <c r="D203" s="234">
        <v>3</v>
      </c>
      <c r="E203" s="235">
        <v>21.67</v>
      </c>
      <c r="F203" s="233"/>
      <c r="G203" s="237" t="s">
        <v>484</v>
      </c>
      <c r="H203" s="280"/>
      <c r="I203" s="281"/>
      <c r="J203" s="202">
        <f>H203*I203</f>
        <v>0</v>
      </c>
    </row>
    <row r="204" spans="1:10" ht="23.4" customHeight="1" outlineLevel="1">
      <c r="A204" s="228" t="s">
        <v>225</v>
      </c>
      <c r="B204" s="228" t="s">
        <v>135</v>
      </c>
      <c r="C204" s="237"/>
      <c r="D204" s="229"/>
      <c r="E204" s="235">
        <v>21.67</v>
      </c>
      <c r="F204" s="252"/>
      <c r="G204" s="252"/>
      <c r="H204" s="252"/>
      <c r="I204" s="254"/>
      <c r="J204" s="254"/>
    </row>
    <row r="205" spans="1:10" s="212" customFormat="1" ht="15.75" customHeight="1">
      <c r="A205" s="239"/>
      <c r="B205" s="206"/>
      <c r="C205" s="207"/>
      <c r="D205" s="208"/>
      <c r="E205" s="209"/>
      <c r="F205" s="209"/>
      <c r="G205" s="207"/>
      <c r="H205" s="210">
        <f>SUBTOTAL(9,H202:H204)</f>
        <v>0</v>
      </c>
      <c r="I205" s="7"/>
      <c r="J205" s="211">
        <f>SUBTOTAL(9,J202:J204)</f>
        <v>0</v>
      </c>
    </row>
    <row r="206" spans="1:10" ht="14.4" outlineLevel="1">
      <c r="A206" s="251"/>
      <c r="B206" s="252"/>
      <c r="C206" s="252"/>
      <c r="D206" s="253"/>
      <c r="E206" s="252"/>
      <c r="F206" s="252"/>
      <c r="G206" s="252"/>
      <c r="H206" s="252"/>
      <c r="I206" s="254"/>
      <c r="J206" s="254"/>
    </row>
    <row r="207" spans="1:10" ht="15.75" customHeight="1" outlineLevel="1">
      <c r="A207" s="228" t="s">
        <v>136</v>
      </c>
      <c r="B207" s="228"/>
      <c r="C207" s="233"/>
      <c r="D207" s="234">
        <v>16</v>
      </c>
      <c r="E207" s="235">
        <v>1</v>
      </c>
      <c r="F207" s="240"/>
      <c r="G207" s="237" t="s">
        <v>481</v>
      </c>
      <c r="H207" s="280"/>
      <c r="I207" s="281"/>
      <c r="J207" s="202">
        <f>H207*I207</f>
        <v>0</v>
      </c>
    </row>
    <row r="208" spans="1:10" s="212" customFormat="1" ht="15.75" customHeight="1">
      <c r="A208" s="205"/>
      <c r="B208" s="206"/>
      <c r="C208" s="207"/>
      <c r="D208" s="208"/>
      <c r="E208" s="209"/>
      <c r="F208" s="209"/>
      <c r="G208" s="207"/>
      <c r="H208" s="210">
        <f>SUBTOTAL(9,H206:H207)</f>
        <v>0</v>
      </c>
      <c r="I208" s="7"/>
      <c r="J208" s="211">
        <f>SUBTOTAL(9,J206:J207)</f>
        <v>0</v>
      </c>
    </row>
    <row r="209" spans="1:10" ht="21" customHeight="1" outlineLevel="1">
      <c r="A209" s="236" t="s">
        <v>138</v>
      </c>
      <c r="B209" s="228" t="s">
        <v>448</v>
      </c>
      <c r="C209" s="240"/>
      <c r="D209" s="241" t="s">
        <v>488</v>
      </c>
      <c r="E209" s="204">
        <v>21.67</v>
      </c>
      <c r="F209" s="204"/>
      <c r="G209" s="237"/>
      <c r="H209" s="280"/>
      <c r="I209" s="281"/>
      <c r="J209" s="202">
        <f>H209*I209</f>
        <v>0</v>
      </c>
    </row>
    <row r="210" spans="1:10" s="212" customFormat="1" ht="15.75" customHeight="1">
      <c r="A210" s="239"/>
      <c r="B210" s="206"/>
      <c r="C210" s="207"/>
      <c r="D210" s="208"/>
      <c r="E210" s="209"/>
      <c r="F210" s="209"/>
      <c r="G210" s="207"/>
      <c r="H210" s="210">
        <f>SUBTOTAL(9,H209:H209)</f>
        <v>0</v>
      </c>
      <c r="I210" s="7"/>
      <c r="J210" s="211">
        <f>SUBTOTAL(9,J209:J209)</f>
        <v>0</v>
      </c>
    </row>
    <row r="211" spans="1:10" s="196" customFormat="1" ht="18">
      <c r="A211" s="242" t="s">
        <v>140</v>
      </c>
      <c r="B211" s="242"/>
      <c r="C211" s="268"/>
      <c r="D211" s="269">
        <f>SUBTOTAL(9,D6:D197)</f>
        <v>35378.800000000003</v>
      </c>
      <c r="E211" s="245"/>
      <c r="F211" s="245"/>
      <c r="G211" s="245"/>
      <c r="H211" s="270">
        <f>SUBTOTAL(9,H6:H210)</f>
        <v>0</v>
      </c>
      <c r="I211" s="247"/>
      <c r="J211" s="271">
        <f>SUBTOTAL(9,J6:J210)</f>
        <v>0</v>
      </c>
    </row>
    <row r="213" spans="1:10" ht="14.4">
      <c r="A213" s="249" t="s">
        <v>41</v>
      </c>
    </row>
    <row r="214" spans="1:10" ht="14.4">
      <c r="A214" s="249" t="s">
        <v>141</v>
      </c>
    </row>
    <row r="215" spans="1:10" ht="14.4">
      <c r="A215" s="249" t="s">
        <v>142</v>
      </c>
    </row>
    <row r="216" spans="1:10" ht="14.4">
      <c r="A216" s="249" t="s">
        <v>143</v>
      </c>
    </row>
    <row r="217" spans="1:10" ht="14.4">
      <c r="A217" s="249" t="s">
        <v>144</v>
      </c>
    </row>
    <row r="218" spans="1:10" ht="14.4">
      <c r="A218" s="249" t="s">
        <v>145</v>
      </c>
    </row>
    <row r="219" spans="1:10" ht="14.4">
      <c r="A219" s="249" t="s">
        <v>146</v>
      </c>
    </row>
    <row r="220" spans="1:10" ht="14.4">
      <c r="A220" s="249" t="s">
        <v>147</v>
      </c>
    </row>
    <row r="221" spans="1:10" ht="14.4">
      <c r="A221" s="249" t="s">
        <v>148</v>
      </c>
    </row>
    <row r="222" spans="1:10" ht="14.4">
      <c r="A222" s="249" t="s">
        <v>149</v>
      </c>
    </row>
    <row r="223" spans="1:10" ht="14.4">
      <c r="A223" s="249" t="s">
        <v>74</v>
      </c>
    </row>
    <row r="224" spans="1:10" ht="14.4">
      <c r="A224" s="249" t="s">
        <v>150</v>
      </c>
    </row>
    <row r="225" spans="1:1" ht="14.4">
      <c r="A225" s="249" t="s">
        <v>151</v>
      </c>
    </row>
    <row r="226" spans="1:1" ht="14.4">
      <c r="A226" s="249" t="s">
        <v>67</v>
      </c>
    </row>
    <row r="227" spans="1:1" ht="14.4">
      <c r="A227" s="249" t="s">
        <v>152</v>
      </c>
    </row>
    <row r="228" spans="1:1" ht="14.4">
      <c r="A228" s="249" t="s">
        <v>34</v>
      </c>
    </row>
    <row r="229" spans="1:1" ht="14.4">
      <c r="A229" s="249" t="s">
        <v>153</v>
      </c>
    </row>
    <row r="230" spans="1:1" ht="14.4">
      <c r="A230" s="249" t="s">
        <v>36</v>
      </c>
    </row>
    <row r="231" spans="1:1" ht="14.4">
      <c r="A231" s="249" t="s">
        <v>154</v>
      </c>
    </row>
    <row r="232" spans="1:1" ht="14.4">
      <c r="A232" s="249" t="s">
        <v>155</v>
      </c>
    </row>
    <row r="233" spans="1:1" ht="14.4">
      <c r="A233" s="249" t="s">
        <v>156</v>
      </c>
    </row>
    <row r="234" spans="1:1" ht="14.4">
      <c r="A234" s="249" t="s">
        <v>157</v>
      </c>
    </row>
    <row r="235" spans="1:1" ht="14.4">
      <c r="A235" s="249" t="s">
        <v>158</v>
      </c>
    </row>
    <row r="236" spans="1:1" ht="14.4">
      <c r="A236" s="249" t="s">
        <v>159</v>
      </c>
    </row>
    <row r="237" spans="1:1" ht="14.4">
      <c r="A237" s="249" t="s">
        <v>160</v>
      </c>
    </row>
    <row r="238" spans="1:1" ht="14.4">
      <c r="A238" s="249" t="s">
        <v>161</v>
      </c>
    </row>
  </sheetData>
  <sheetProtection algorithmName="SHA-512" hashValue="B/mkGVMVqhVa+MN35Bo0kh3S/iXhZdSq+wrWjZ+MQDaOgLp3Q8MHxR523h47Jzdpn/weO/nD5IeAPb5K0c9GDw==" saltValue="MWMHbwcOZNSIIEUVU+IXOQ==" spinCount="100000" sheet="1" formatColumns="0" selectLockedCells="1" sort="0" autoFilter="0" pivotTables="0"/>
  <autoFilter ref="A5:J210" xr:uid="{00000000-0009-0000-0000-000002000000}"/>
  <mergeCells count="5">
    <mergeCell ref="A2:G2"/>
    <mergeCell ref="H2:J2"/>
    <mergeCell ref="A4:B4"/>
    <mergeCell ref="C4:G4"/>
    <mergeCell ref="H4:J4"/>
  </mergeCells>
  <conditionalFormatting sqref="H12:I18">
    <cfRule type="notContainsBlanks" dxfId="33" priority="27">
      <formula>LEN(TRIM(H12))&gt;0</formula>
    </cfRule>
  </conditionalFormatting>
  <conditionalFormatting sqref="H20:I42">
    <cfRule type="notContainsBlanks" dxfId="32" priority="26">
      <formula>LEN(TRIM(H20))&gt;0</formula>
    </cfRule>
  </conditionalFormatting>
  <conditionalFormatting sqref="H44:I55">
    <cfRule type="notContainsBlanks" dxfId="31" priority="25">
      <formula>LEN(TRIM(H44))&gt;0</formula>
    </cfRule>
  </conditionalFormatting>
  <conditionalFormatting sqref="H57:I63">
    <cfRule type="notContainsBlanks" dxfId="30" priority="24">
      <formula>LEN(TRIM(H57))&gt;0</formula>
    </cfRule>
  </conditionalFormatting>
  <conditionalFormatting sqref="H65:I71">
    <cfRule type="notContainsBlanks" dxfId="29" priority="23">
      <formula>LEN(TRIM(H65))&gt;0</formula>
    </cfRule>
  </conditionalFormatting>
  <conditionalFormatting sqref="H73:I79">
    <cfRule type="notContainsBlanks" dxfId="28" priority="22">
      <formula>LEN(TRIM(H73))&gt;0</formula>
    </cfRule>
  </conditionalFormatting>
  <conditionalFormatting sqref="H81:I87">
    <cfRule type="notContainsBlanks" dxfId="27" priority="21">
      <formula>LEN(TRIM(H81))&gt;0</formula>
    </cfRule>
  </conditionalFormatting>
  <conditionalFormatting sqref="H89:I95">
    <cfRule type="notContainsBlanks" dxfId="26" priority="20">
      <formula>LEN(TRIM(H89))&gt;0</formula>
    </cfRule>
  </conditionalFormatting>
  <conditionalFormatting sqref="H97:I103">
    <cfRule type="notContainsBlanks" dxfId="25" priority="19">
      <formula>LEN(TRIM(H97))&gt;0</formula>
    </cfRule>
  </conditionalFormatting>
  <conditionalFormatting sqref="H105:I111">
    <cfRule type="notContainsBlanks" dxfId="24" priority="18">
      <formula>LEN(TRIM(H105))&gt;0</formula>
    </cfRule>
  </conditionalFormatting>
  <conditionalFormatting sqref="H113:I119">
    <cfRule type="notContainsBlanks" dxfId="23" priority="17">
      <formula>LEN(TRIM(H113))&gt;0</formula>
    </cfRule>
  </conditionalFormatting>
  <conditionalFormatting sqref="H121:I127">
    <cfRule type="notContainsBlanks" dxfId="22" priority="16">
      <formula>LEN(TRIM(H121))&gt;0</formula>
    </cfRule>
  </conditionalFormatting>
  <conditionalFormatting sqref="H129:I135">
    <cfRule type="notContainsBlanks" dxfId="21" priority="15">
      <formula>LEN(TRIM(H129))&gt;0</formula>
    </cfRule>
  </conditionalFormatting>
  <conditionalFormatting sqref="H137:I143">
    <cfRule type="notContainsBlanks" dxfId="20" priority="14">
      <formula>LEN(TRIM(H137))&gt;0</formula>
    </cfRule>
  </conditionalFormatting>
  <conditionalFormatting sqref="H145:I151">
    <cfRule type="notContainsBlanks" dxfId="19" priority="13">
      <formula>LEN(TRIM(H145))&gt;0</formula>
    </cfRule>
  </conditionalFormatting>
  <conditionalFormatting sqref="H153:I159">
    <cfRule type="notContainsBlanks" dxfId="18" priority="12">
      <formula>LEN(TRIM(H153))&gt;0</formula>
    </cfRule>
  </conditionalFormatting>
  <conditionalFormatting sqref="H161:I167">
    <cfRule type="notContainsBlanks" dxfId="17" priority="11">
      <formula>LEN(TRIM(H161))&gt;0</formula>
    </cfRule>
  </conditionalFormatting>
  <conditionalFormatting sqref="H169:I175">
    <cfRule type="notContainsBlanks" dxfId="16" priority="10">
      <formula>LEN(TRIM(H169))&gt;0</formula>
    </cfRule>
  </conditionalFormatting>
  <conditionalFormatting sqref="H177:I182">
    <cfRule type="notContainsBlanks" dxfId="15" priority="9">
      <formula>LEN(TRIM(H177))&gt;0</formula>
    </cfRule>
  </conditionalFormatting>
  <conditionalFormatting sqref="H184:I189">
    <cfRule type="notContainsBlanks" dxfId="14" priority="8">
      <formula>LEN(TRIM(H184))&gt;0</formula>
    </cfRule>
  </conditionalFormatting>
  <conditionalFormatting sqref="H191:I192">
    <cfRule type="notContainsBlanks" dxfId="12" priority="6">
      <formula>LEN(TRIM(H191))&gt;0</formula>
    </cfRule>
  </conditionalFormatting>
  <conditionalFormatting sqref="H195:I196">
    <cfRule type="notContainsBlanks" dxfId="11" priority="5">
      <formula>LEN(TRIM(H195))&gt;0</formula>
    </cfRule>
  </conditionalFormatting>
  <conditionalFormatting sqref="H198:I199">
    <cfRule type="notContainsBlanks" dxfId="10" priority="4">
      <formula>LEN(TRIM(H198))&gt;0</formula>
    </cfRule>
  </conditionalFormatting>
  <conditionalFormatting sqref="H202:I203">
    <cfRule type="notContainsBlanks" dxfId="9" priority="3">
      <formula>LEN(TRIM(H202))&gt;0</formula>
    </cfRule>
  </conditionalFormatting>
  <conditionalFormatting sqref="H207:I207">
    <cfRule type="notContainsBlanks" dxfId="8" priority="2">
      <formula>LEN(TRIM(H207))&gt;0</formula>
    </cfRule>
  </conditionalFormatting>
  <conditionalFormatting sqref="H209:I209">
    <cfRule type="notContainsBlanks" dxfId="7" priority="1">
      <formula>LEN(TRIM(H209))&gt;0</formula>
    </cfRule>
  </conditionalFormatting>
  <dataValidations count="8">
    <dataValidation type="list" allowBlank="1" showInputMessage="1" showErrorMessage="1" sqref="C206 C194" xr:uid="{00000000-0002-0000-0200-000000000000}">
      <formula1>$A$213:$A$238</formula1>
    </dataValidation>
    <dataValidation type="list" allowBlank="1" showInputMessage="1" showErrorMessage="1" sqref="C8:C10 C12:C18 C177:C182 C57:C63 C65:C71 C73:C79 C81:C87 C89:C95 C97:C103 C105:C111 C113:C119 C121:C127 C129:C135 C137:C143 C145:C151 C153:C159 C161:C167 C169:C175 C20:C42 C44:C55" xr:uid="{EBDE7480-F086-4470-885C-0A17CD30B79F}">
      <formula1>"..., Moquette, Carrelage, Sols Thermoplastique, Parquet vitrifié, Marbre, Ardoise, Résine, Pierre, Béton Peint, Sols spécifiques, Dalles, Sols durs"</formula1>
    </dataValidation>
    <dataValidation type="list" allowBlank="1" showInputMessage="1" showErrorMessage="1" sqref="C184:C189 C195:C196 C198:C199" xr:uid="{6DEA40F6-EE81-49A4-BBC9-DED364BD410D}">
      <formula1>$A$241:$A$266</formula1>
    </dataValidation>
    <dataValidation type="list" allowBlank="1" showInputMessage="1" showErrorMessage="1" sqref="C191:C192" xr:uid="{A1FB07C1-717F-4978-A64D-D87D5E368AF8}">
      <formula1>$A$234:$A$260</formula1>
    </dataValidation>
    <dataValidation type="list" allowBlank="1" showInputMessage="1" showErrorMessage="1" sqref="C202:C203" xr:uid="{C8BDB1A7-9261-47CA-A54C-920BEDA0CE27}">
      <formula1>$A$306:$A$318</formula1>
    </dataValidation>
    <dataValidation type="list" allowBlank="1" showInputMessage="1" showErrorMessage="1" sqref="C207" xr:uid="{E4D2C48B-940E-44FD-9AF6-642529380794}">
      <formula1>$A$311:$A$323</formula1>
    </dataValidation>
    <dataValidation type="list" allowBlank="1" showInputMessage="1" showErrorMessage="1" sqref="C204" xr:uid="{BDC4D337-2337-442C-9A56-039969911065}">
      <formula1>$A$132:$A$134</formula1>
    </dataValidation>
    <dataValidation type="list" allowBlank="1" showInputMessage="1" showErrorMessage="1" sqref="C209" xr:uid="{8F511F38-7914-43E7-A223-1A7B6CB8B5C1}">
      <formula1>$A$138:$A$138</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754C1-9244-4A6F-A692-DF5C76357C6D}">
  <sheetPr>
    <tabColor rgb="FF00B0F0"/>
  </sheetPr>
  <dimension ref="A1:J66"/>
  <sheetViews>
    <sheetView showGridLines="0" tabSelected="1" view="pageBreakPreview" topLeftCell="C5" zoomScale="55" zoomScaleNormal="60" zoomScaleSheetLayoutView="70" workbookViewId="0">
      <selection activeCell="G37" sqref="G37:H37"/>
    </sheetView>
  </sheetViews>
  <sheetFormatPr baseColWidth="10" defaultColWidth="11.44140625" defaultRowHeight="15" customHeight="1" outlineLevelRow="1"/>
  <cols>
    <col min="1" max="1" width="42.109375" style="179" customWidth="1"/>
    <col min="2" max="2" width="109.5546875" style="180" customWidth="1"/>
    <col min="3" max="3" width="33.88671875" style="163" customWidth="1"/>
    <col min="4" max="4" width="27.5546875" style="181" customWidth="1"/>
    <col min="5" max="5" width="22.44140625" style="163" customWidth="1"/>
    <col min="6" max="6" width="25.109375" style="163" customWidth="1"/>
    <col min="7" max="7" width="27.6640625" style="184" customWidth="1"/>
    <col min="8" max="9" width="27.6640625" style="183" customWidth="1"/>
    <col min="10" max="16384" width="11.44140625" style="163"/>
  </cols>
  <sheetData>
    <row r="1" spans="1:10" ht="126" customHeight="1">
      <c r="G1" s="182"/>
    </row>
    <row r="2" spans="1:10" ht="33" customHeight="1">
      <c r="A2" s="462" t="s">
        <v>18</v>
      </c>
      <c r="B2" s="462"/>
      <c r="C2" s="462"/>
      <c r="D2" s="462"/>
      <c r="E2" s="462"/>
      <c r="F2" s="462"/>
      <c r="G2" s="463">
        <f>Instructions!C2</f>
        <v>0</v>
      </c>
      <c r="H2" s="463"/>
      <c r="I2" s="463"/>
    </row>
    <row r="3" spans="1:10" ht="14.4"/>
    <row r="4" spans="1:10" ht="128.4" customHeight="1">
      <c r="A4" s="464" t="s">
        <v>19</v>
      </c>
      <c r="B4" s="465"/>
      <c r="C4" s="464" t="s">
        <v>20</v>
      </c>
      <c r="D4" s="466"/>
      <c r="E4" s="466"/>
      <c r="F4" s="466"/>
      <c r="G4" s="467" t="s">
        <v>21</v>
      </c>
      <c r="H4" s="468"/>
      <c r="I4" s="469"/>
      <c r="J4" s="250"/>
    </row>
    <row r="5" spans="1:10" ht="82.35" customHeight="1">
      <c r="A5" s="185" t="s">
        <v>25</v>
      </c>
      <c r="B5" s="186" t="s">
        <v>26</v>
      </c>
      <c r="C5" s="186" t="s">
        <v>27</v>
      </c>
      <c r="D5" s="187" t="s">
        <v>28</v>
      </c>
      <c r="E5" s="186" t="s">
        <v>29</v>
      </c>
      <c r="F5" s="186" t="s">
        <v>485</v>
      </c>
      <c r="G5" s="189" t="s">
        <v>22</v>
      </c>
      <c r="H5" s="190" t="s">
        <v>23</v>
      </c>
      <c r="I5" s="190" t="s">
        <v>24</v>
      </c>
    </row>
    <row r="6" spans="1:10" s="196" customFormat="1" ht="15.6">
      <c r="A6" s="191" t="s">
        <v>31</v>
      </c>
      <c r="B6" s="192"/>
      <c r="C6" s="192"/>
      <c r="D6" s="193"/>
      <c r="E6" s="192"/>
      <c r="F6" s="192"/>
      <c r="G6" s="194"/>
      <c r="H6" s="195"/>
      <c r="I6" s="195"/>
    </row>
    <row r="7" spans="1:10" ht="15.75" customHeight="1" outlineLevel="1">
      <c r="A7" s="228" t="s">
        <v>64</v>
      </c>
      <c r="B7" s="228" t="s">
        <v>226</v>
      </c>
      <c r="C7" s="237" t="s">
        <v>67</v>
      </c>
      <c r="D7" s="272">
        <v>156</v>
      </c>
      <c r="E7" s="204">
        <v>21.67</v>
      </c>
      <c r="F7" s="204" t="s">
        <v>457</v>
      </c>
      <c r="G7" s="280"/>
      <c r="H7" s="281"/>
      <c r="I7" s="202">
        <f>G7*H7</f>
        <v>0</v>
      </c>
    </row>
    <row r="8" spans="1:10" ht="15.75" customHeight="1" outlineLevel="1">
      <c r="A8" s="228" t="s">
        <v>64</v>
      </c>
      <c r="B8" s="228" t="s">
        <v>227</v>
      </c>
      <c r="C8" s="237" t="s">
        <v>41</v>
      </c>
      <c r="D8" s="272">
        <v>70</v>
      </c>
      <c r="E8" s="204">
        <v>8.67</v>
      </c>
      <c r="F8" s="204" t="s">
        <v>474</v>
      </c>
      <c r="G8" s="280"/>
      <c r="H8" s="281"/>
      <c r="I8" s="202">
        <f>G8*H8</f>
        <v>0</v>
      </c>
    </row>
    <row r="9" spans="1:10" ht="15.75" customHeight="1" outlineLevel="1">
      <c r="A9" s="228" t="s">
        <v>64</v>
      </c>
      <c r="B9" s="228" t="s">
        <v>228</v>
      </c>
      <c r="C9" s="237" t="s">
        <v>41</v>
      </c>
      <c r="D9" s="272">
        <v>31</v>
      </c>
      <c r="E9" s="204">
        <v>21.67</v>
      </c>
      <c r="F9" s="204" t="s">
        <v>470</v>
      </c>
      <c r="G9" s="280"/>
      <c r="H9" s="281"/>
      <c r="I9" s="202">
        <f>G9*H9</f>
        <v>0</v>
      </c>
    </row>
    <row r="10" spans="1:10" ht="15.75" customHeight="1" outlineLevel="1">
      <c r="A10" s="228" t="s">
        <v>64</v>
      </c>
      <c r="B10" s="228" t="s">
        <v>193</v>
      </c>
      <c r="C10" s="237" t="s">
        <v>34</v>
      </c>
      <c r="D10" s="272">
        <v>28</v>
      </c>
      <c r="E10" s="204">
        <v>21.67</v>
      </c>
      <c r="F10" s="204" t="s">
        <v>458</v>
      </c>
      <c r="G10" s="280"/>
      <c r="H10" s="281"/>
      <c r="I10" s="202">
        <f>G10*H10</f>
        <v>0</v>
      </c>
    </row>
    <row r="11" spans="1:10" s="212" customFormat="1" ht="15.75" customHeight="1">
      <c r="A11" s="205"/>
      <c r="B11" s="206"/>
      <c r="C11" s="207"/>
      <c r="D11" s="208">
        <f>SUBTOTAL(9,D7:D10)</f>
        <v>285</v>
      </c>
      <c r="E11" s="209"/>
      <c r="F11" s="209"/>
      <c r="G11" s="210">
        <f>SUBTOTAL(9,G7:G10)</f>
        <v>0</v>
      </c>
      <c r="H11" s="7"/>
      <c r="I11" s="211">
        <f>SUBTOTAL(9,I7:I10)</f>
        <v>0</v>
      </c>
    </row>
    <row r="12" spans="1:10" ht="15.6" customHeight="1" outlineLevel="1">
      <c r="A12" s="236" t="s">
        <v>229</v>
      </c>
      <c r="B12" s="228" t="s">
        <v>230</v>
      </c>
      <c r="C12" s="237" t="s">
        <v>41</v>
      </c>
      <c r="D12" s="272">
        <v>21</v>
      </c>
      <c r="E12" s="273">
        <v>13</v>
      </c>
      <c r="F12" s="204" t="s">
        <v>486</v>
      </c>
      <c r="G12" s="280"/>
      <c r="H12" s="281"/>
      <c r="I12" s="202">
        <f t="shared" ref="I12:I17" si="0">G12*H12</f>
        <v>0</v>
      </c>
    </row>
    <row r="13" spans="1:10" ht="15.6" customHeight="1" outlineLevel="1">
      <c r="A13" s="236" t="s">
        <v>229</v>
      </c>
      <c r="B13" s="228" t="s">
        <v>193</v>
      </c>
      <c r="C13" s="237" t="s">
        <v>34</v>
      </c>
      <c r="D13" s="272">
        <v>68</v>
      </c>
      <c r="E13" s="204">
        <v>21.67</v>
      </c>
      <c r="F13" s="204" t="s">
        <v>458</v>
      </c>
      <c r="G13" s="280"/>
      <c r="H13" s="281"/>
      <c r="I13" s="202">
        <f t="shared" si="0"/>
        <v>0</v>
      </c>
    </row>
    <row r="14" spans="1:10" ht="15.6" customHeight="1" outlineLevel="1">
      <c r="A14" s="236" t="s">
        <v>229</v>
      </c>
      <c r="B14" s="228" t="s">
        <v>231</v>
      </c>
      <c r="C14" s="237" t="s">
        <v>41</v>
      </c>
      <c r="D14" s="272">
        <v>1257</v>
      </c>
      <c r="E14" s="204">
        <v>8.67</v>
      </c>
      <c r="F14" s="204" t="s">
        <v>474</v>
      </c>
      <c r="G14" s="280"/>
      <c r="H14" s="281"/>
      <c r="I14" s="202">
        <f t="shared" si="0"/>
        <v>0</v>
      </c>
    </row>
    <row r="15" spans="1:10" ht="15.75" customHeight="1" outlineLevel="1">
      <c r="A15" s="236" t="s">
        <v>229</v>
      </c>
      <c r="B15" s="228" t="s">
        <v>232</v>
      </c>
      <c r="C15" s="237" t="s">
        <v>41</v>
      </c>
      <c r="D15" s="272" t="s">
        <v>233</v>
      </c>
      <c r="E15" s="204">
        <v>21.67</v>
      </c>
      <c r="F15" s="204" t="s">
        <v>470</v>
      </c>
      <c r="G15" s="280"/>
      <c r="H15" s="281"/>
      <c r="I15" s="202">
        <f t="shared" si="0"/>
        <v>0</v>
      </c>
    </row>
    <row r="16" spans="1:10" ht="15.75" customHeight="1" outlineLevel="1">
      <c r="A16" s="236" t="s">
        <v>229</v>
      </c>
      <c r="B16" s="228" t="s">
        <v>234</v>
      </c>
      <c r="C16" s="237" t="s">
        <v>41</v>
      </c>
      <c r="D16" s="272">
        <v>96</v>
      </c>
      <c r="E16" s="204">
        <v>21.67</v>
      </c>
      <c r="F16" s="204" t="s">
        <v>470</v>
      </c>
      <c r="G16" s="280"/>
      <c r="H16" s="281"/>
      <c r="I16" s="202">
        <f t="shared" si="0"/>
        <v>0</v>
      </c>
    </row>
    <row r="17" spans="1:9" ht="15.75" customHeight="1" outlineLevel="1">
      <c r="A17" s="236" t="s">
        <v>229</v>
      </c>
      <c r="B17" s="228" t="s">
        <v>235</v>
      </c>
      <c r="C17" s="237" t="s">
        <v>41</v>
      </c>
      <c r="D17" s="272">
        <v>26</v>
      </c>
      <c r="E17" s="273">
        <v>13</v>
      </c>
      <c r="F17" s="204" t="s">
        <v>486</v>
      </c>
      <c r="G17" s="280"/>
      <c r="H17" s="281"/>
      <c r="I17" s="202">
        <f t="shared" si="0"/>
        <v>0</v>
      </c>
    </row>
    <row r="18" spans="1:9" s="212" customFormat="1" ht="15.75" customHeight="1">
      <c r="A18" s="205"/>
      <c r="B18" s="206"/>
      <c r="C18" s="207"/>
      <c r="D18" s="208">
        <f>SUBTOTAL(9,D12:D17)</f>
        <v>1468</v>
      </c>
      <c r="E18" s="209"/>
      <c r="F18" s="209"/>
      <c r="G18" s="210">
        <f>SUBTOTAL(9,G12:G17)</f>
        <v>0</v>
      </c>
      <c r="H18" s="7"/>
      <c r="I18" s="211">
        <f>SUBTOTAL(9,I12:I17)</f>
        <v>0</v>
      </c>
    </row>
    <row r="19" spans="1:9" ht="15.6" customHeight="1" outlineLevel="1">
      <c r="A19" s="236" t="s">
        <v>208</v>
      </c>
      <c r="B19" s="228" t="s">
        <v>230</v>
      </c>
      <c r="C19" s="237" t="s">
        <v>41</v>
      </c>
      <c r="D19" s="272">
        <v>21</v>
      </c>
      <c r="E19" s="273">
        <v>13</v>
      </c>
      <c r="F19" s="204" t="s">
        <v>486</v>
      </c>
      <c r="G19" s="280"/>
      <c r="H19" s="281"/>
      <c r="I19" s="202">
        <f t="shared" ref="I19:I24" si="1">G19*H19</f>
        <v>0</v>
      </c>
    </row>
    <row r="20" spans="1:9" ht="15.6" customHeight="1" outlineLevel="1">
      <c r="A20" s="236" t="s">
        <v>208</v>
      </c>
      <c r="B20" s="228" t="s">
        <v>193</v>
      </c>
      <c r="C20" s="237" t="s">
        <v>34</v>
      </c>
      <c r="D20" s="272">
        <v>54</v>
      </c>
      <c r="E20" s="204">
        <v>21.67</v>
      </c>
      <c r="F20" s="204" t="s">
        <v>458</v>
      </c>
      <c r="G20" s="280"/>
      <c r="H20" s="281"/>
      <c r="I20" s="202">
        <f t="shared" si="1"/>
        <v>0</v>
      </c>
    </row>
    <row r="21" spans="1:9" ht="15.6" customHeight="1" outlineLevel="1">
      <c r="A21" s="236" t="s">
        <v>208</v>
      </c>
      <c r="B21" s="228" t="s">
        <v>231</v>
      </c>
      <c r="C21" s="237" t="s">
        <v>41</v>
      </c>
      <c r="D21" s="272">
        <v>1329</v>
      </c>
      <c r="E21" s="204">
        <v>8.67</v>
      </c>
      <c r="F21" s="204" t="s">
        <v>474</v>
      </c>
      <c r="G21" s="280"/>
      <c r="H21" s="281"/>
      <c r="I21" s="202">
        <f t="shared" si="1"/>
        <v>0</v>
      </c>
    </row>
    <row r="22" spans="1:9" ht="15.75" customHeight="1" outlineLevel="1">
      <c r="A22" s="236" t="s">
        <v>208</v>
      </c>
      <c r="B22" s="228" t="s">
        <v>232</v>
      </c>
      <c r="C22" s="237" t="s">
        <v>41</v>
      </c>
      <c r="D22" s="272" t="s">
        <v>236</v>
      </c>
      <c r="E22" s="204">
        <v>21.67</v>
      </c>
      <c r="F22" s="204" t="s">
        <v>470</v>
      </c>
      <c r="G22" s="280"/>
      <c r="H22" s="281"/>
      <c r="I22" s="202">
        <f t="shared" si="1"/>
        <v>0</v>
      </c>
    </row>
    <row r="23" spans="1:9" ht="15.75" customHeight="1" outlineLevel="1">
      <c r="A23" s="236" t="s">
        <v>208</v>
      </c>
      <c r="B23" s="228" t="s">
        <v>234</v>
      </c>
      <c r="C23" s="237" t="s">
        <v>41</v>
      </c>
      <c r="D23" s="272">
        <v>38</v>
      </c>
      <c r="E23" s="204">
        <v>21.67</v>
      </c>
      <c r="F23" s="204" t="s">
        <v>470</v>
      </c>
      <c r="G23" s="280"/>
      <c r="H23" s="281"/>
      <c r="I23" s="202">
        <f t="shared" si="1"/>
        <v>0</v>
      </c>
    </row>
    <row r="24" spans="1:9" ht="15.75" customHeight="1" outlineLevel="1">
      <c r="A24" s="236" t="s">
        <v>208</v>
      </c>
      <c r="B24" s="228" t="s">
        <v>235</v>
      </c>
      <c r="C24" s="237" t="s">
        <v>41</v>
      </c>
      <c r="D24" s="272">
        <v>26</v>
      </c>
      <c r="E24" s="273">
        <v>13</v>
      </c>
      <c r="F24" s="204" t="s">
        <v>486</v>
      </c>
      <c r="G24" s="280"/>
      <c r="H24" s="281"/>
      <c r="I24" s="202">
        <f t="shared" si="1"/>
        <v>0</v>
      </c>
    </row>
    <row r="25" spans="1:9" s="212" customFormat="1" ht="15.75" customHeight="1">
      <c r="A25" s="205"/>
      <c r="B25" s="206"/>
      <c r="C25" s="207"/>
      <c r="D25" s="208">
        <f>SUBTOTAL(9,D19:D24)</f>
        <v>1468</v>
      </c>
      <c r="E25" s="209"/>
      <c r="F25" s="209"/>
      <c r="G25" s="210">
        <f>SUBTOTAL(9,G19:G24)</f>
        <v>0</v>
      </c>
      <c r="H25" s="7"/>
      <c r="I25" s="211">
        <f>SUBTOTAL(9,I19:I24)</f>
        <v>0</v>
      </c>
    </row>
    <row r="26" spans="1:9" ht="15.6" customHeight="1" outlineLevel="1">
      <c r="A26" s="236" t="s">
        <v>237</v>
      </c>
      <c r="B26" s="228" t="s">
        <v>230</v>
      </c>
      <c r="C26" s="237" t="s">
        <v>41</v>
      </c>
      <c r="D26" s="274">
        <v>21</v>
      </c>
      <c r="E26" s="273">
        <v>13</v>
      </c>
      <c r="F26" s="204" t="s">
        <v>486</v>
      </c>
      <c r="G26" s="280"/>
      <c r="H26" s="281"/>
      <c r="I26" s="202">
        <f t="shared" ref="I26:I31" si="2">G26*H26</f>
        <v>0</v>
      </c>
    </row>
    <row r="27" spans="1:9" ht="15.6" customHeight="1" outlineLevel="1">
      <c r="A27" s="236" t="s">
        <v>237</v>
      </c>
      <c r="B27" s="228" t="s">
        <v>193</v>
      </c>
      <c r="C27" s="237" t="s">
        <v>34</v>
      </c>
      <c r="D27" s="274">
        <v>68</v>
      </c>
      <c r="E27" s="204">
        <v>21.67</v>
      </c>
      <c r="F27" s="204" t="s">
        <v>458</v>
      </c>
      <c r="G27" s="280"/>
      <c r="H27" s="281"/>
      <c r="I27" s="202">
        <f t="shared" si="2"/>
        <v>0</v>
      </c>
    </row>
    <row r="28" spans="1:9" ht="15.6" customHeight="1" outlineLevel="1">
      <c r="A28" s="236" t="s">
        <v>237</v>
      </c>
      <c r="B28" s="228" t="s">
        <v>231</v>
      </c>
      <c r="C28" s="237" t="s">
        <v>41</v>
      </c>
      <c r="D28" s="275">
        <v>1100</v>
      </c>
      <c r="E28" s="204">
        <v>8.67</v>
      </c>
      <c r="F28" s="204" t="s">
        <v>474</v>
      </c>
      <c r="G28" s="280"/>
      <c r="H28" s="281"/>
      <c r="I28" s="202">
        <f t="shared" si="2"/>
        <v>0</v>
      </c>
    </row>
    <row r="29" spans="1:9" ht="15.75" customHeight="1" outlineLevel="1">
      <c r="A29" s="236" t="s">
        <v>237</v>
      </c>
      <c r="B29" s="228" t="s">
        <v>232</v>
      </c>
      <c r="C29" s="237" t="s">
        <v>41</v>
      </c>
      <c r="D29" s="274" t="s">
        <v>238</v>
      </c>
      <c r="E29" s="204">
        <v>21.67</v>
      </c>
      <c r="F29" s="204" t="s">
        <v>470</v>
      </c>
      <c r="G29" s="280"/>
      <c r="H29" s="281"/>
      <c r="I29" s="202">
        <f t="shared" si="2"/>
        <v>0</v>
      </c>
    </row>
    <row r="30" spans="1:9" ht="15.75" customHeight="1" outlineLevel="1">
      <c r="A30" s="236" t="s">
        <v>237</v>
      </c>
      <c r="B30" s="228" t="s">
        <v>234</v>
      </c>
      <c r="C30" s="237" t="s">
        <v>41</v>
      </c>
      <c r="D30" s="274">
        <v>50</v>
      </c>
      <c r="E30" s="204">
        <v>21.67</v>
      </c>
      <c r="F30" s="204" t="s">
        <v>470</v>
      </c>
      <c r="G30" s="280"/>
      <c r="H30" s="281"/>
      <c r="I30" s="202">
        <f t="shared" si="2"/>
        <v>0</v>
      </c>
    </row>
    <row r="31" spans="1:9" ht="15.75" customHeight="1" outlineLevel="1">
      <c r="A31" s="236" t="s">
        <v>237</v>
      </c>
      <c r="B31" s="228" t="s">
        <v>235</v>
      </c>
      <c r="C31" s="237" t="s">
        <v>41</v>
      </c>
      <c r="D31" s="274">
        <v>26</v>
      </c>
      <c r="E31" s="273">
        <v>13</v>
      </c>
      <c r="F31" s="204" t="s">
        <v>486</v>
      </c>
      <c r="G31" s="280"/>
      <c r="H31" s="281"/>
      <c r="I31" s="202">
        <f t="shared" si="2"/>
        <v>0</v>
      </c>
    </row>
    <row r="32" spans="1:9" s="212" customFormat="1" ht="15.75" customHeight="1">
      <c r="A32" s="205"/>
      <c r="B32" s="206"/>
      <c r="C32" s="207"/>
      <c r="D32" s="208">
        <f>SUBTOTAL(9,D26:D31)</f>
        <v>1265</v>
      </c>
      <c r="E32" s="209"/>
      <c r="F32" s="209"/>
      <c r="G32" s="210">
        <f>SUBTOTAL(9,G26:G31)</f>
        <v>0</v>
      </c>
      <c r="H32" s="7"/>
      <c r="I32" s="211">
        <f>SUBTOTAL(9,I26:I31)</f>
        <v>0</v>
      </c>
    </row>
    <row r="33" spans="1:9" ht="15.75" customHeight="1" outlineLevel="1">
      <c r="A33" s="236" t="s">
        <v>121</v>
      </c>
      <c r="B33" s="228" t="s">
        <v>439</v>
      </c>
      <c r="C33" s="237" t="s">
        <v>34</v>
      </c>
      <c r="D33" s="234">
        <v>3</v>
      </c>
      <c r="E33" s="235">
        <v>21.67</v>
      </c>
      <c r="F33" s="235" t="s">
        <v>487</v>
      </c>
      <c r="G33" s="280"/>
      <c r="H33" s="281"/>
      <c r="I33" s="202">
        <f>G33*H33</f>
        <v>0</v>
      </c>
    </row>
    <row r="34" spans="1:9" s="212" customFormat="1" ht="15.75" customHeight="1">
      <c r="A34" s="205"/>
      <c r="B34" s="206"/>
      <c r="C34" s="207"/>
      <c r="D34" s="208"/>
      <c r="E34" s="209"/>
      <c r="F34" s="209"/>
      <c r="G34" s="210">
        <f>SUBTOTAL(9,G33:G33)</f>
        <v>0</v>
      </c>
      <c r="H34" s="7"/>
      <c r="I34" s="211">
        <f>SUBTOTAL(9,I33:I33)</f>
        <v>0</v>
      </c>
    </row>
    <row r="35" spans="1:9" ht="21" customHeight="1" outlineLevel="1">
      <c r="A35" s="228"/>
      <c r="B35" s="228" t="s">
        <v>239</v>
      </c>
      <c r="C35" s="233"/>
      <c r="D35" s="234">
        <v>40</v>
      </c>
      <c r="E35" s="204">
        <v>21.67</v>
      </c>
      <c r="F35" s="204" t="s">
        <v>484</v>
      </c>
      <c r="G35" s="280"/>
      <c r="H35" s="281"/>
      <c r="I35" s="202">
        <f>G35*H35</f>
        <v>0</v>
      </c>
    </row>
    <row r="36" spans="1:9" s="212" customFormat="1" ht="15.75" customHeight="1">
      <c r="A36" s="239"/>
      <c r="B36" s="206"/>
      <c r="C36" s="207"/>
      <c r="D36" s="208"/>
      <c r="E36" s="209"/>
      <c r="F36" s="209"/>
      <c r="G36" s="210">
        <f>SUBTOTAL(9,G35:G35)</f>
        <v>0</v>
      </c>
      <c r="H36" s="7"/>
      <c r="I36" s="211">
        <f>SUBTOTAL(9,I35:I35)</f>
        <v>0</v>
      </c>
    </row>
    <row r="37" spans="1:9" ht="15.75" customHeight="1" outlineLevel="1">
      <c r="A37" s="228" t="s">
        <v>136</v>
      </c>
      <c r="B37" s="276"/>
      <c r="C37" s="238"/>
      <c r="D37" s="234">
        <v>6</v>
      </c>
      <c r="E37" s="238"/>
      <c r="F37" s="204" t="s">
        <v>486</v>
      </c>
      <c r="G37" s="280"/>
      <c r="H37" s="281"/>
      <c r="I37" s="202">
        <f>G37*H37</f>
        <v>0</v>
      </c>
    </row>
    <row r="38" spans="1:9" s="212" customFormat="1" ht="15.75" customHeight="1">
      <c r="A38" s="205"/>
      <c r="B38" s="206"/>
      <c r="C38" s="207"/>
      <c r="D38" s="208"/>
      <c r="E38" s="209"/>
      <c r="F38" s="209"/>
      <c r="G38" s="210">
        <f>SUBTOTAL(9,G37:G37)</f>
        <v>0</v>
      </c>
      <c r="H38" s="7"/>
      <c r="I38" s="211">
        <f>SUBTOTAL(9,I37:I37)</f>
        <v>0</v>
      </c>
    </row>
    <row r="39" spans="1:9" s="196" customFormat="1" ht="18">
      <c r="A39" s="242" t="s">
        <v>140</v>
      </c>
      <c r="B39" s="242"/>
      <c r="C39" s="268"/>
      <c r="D39" s="269">
        <f>SUBTOTAL(9,D6:D32)</f>
        <v>4486</v>
      </c>
      <c r="E39" s="245"/>
      <c r="F39" s="245"/>
      <c r="G39" s="277">
        <f>SUBTOTAL(9,G6:G38)</f>
        <v>0</v>
      </c>
      <c r="H39" s="247"/>
      <c r="I39" s="278">
        <f>SUBTOTAL(9,I6:I38)</f>
        <v>0</v>
      </c>
    </row>
    <row r="41" spans="1:9" ht="14.4">
      <c r="A41" s="249" t="s">
        <v>41</v>
      </c>
    </row>
    <row r="42" spans="1:9" ht="14.4">
      <c r="A42" s="249" t="s">
        <v>141</v>
      </c>
    </row>
    <row r="43" spans="1:9" ht="14.4">
      <c r="A43" s="249" t="s">
        <v>142</v>
      </c>
    </row>
    <row r="44" spans="1:9" ht="14.4">
      <c r="A44" s="249" t="s">
        <v>143</v>
      </c>
    </row>
    <row r="45" spans="1:9" ht="14.4">
      <c r="A45" s="249" t="s">
        <v>144</v>
      </c>
    </row>
    <row r="46" spans="1:9" ht="14.4">
      <c r="A46" s="249" t="s">
        <v>145</v>
      </c>
    </row>
    <row r="47" spans="1:9" ht="14.4">
      <c r="A47" s="249" t="s">
        <v>146</v>
      </c>
    </row>
    <row r="48" spans="1:9" ht="14.4">
      <c r="A48" s="249" t="s">
        <v>147</v>
      </c>
    </row>
    <row r="49" spans="1:9" ht="14.4">
      <c r="A49" s="249" t="s">
        <v>148</v>
      </c>
    </row>
    <row r="50" spans="1:9" ht="14.4">
      <c r="A50" s="249" t="s">
        <v>149</v>
      </c>
    </row>
    <row r="51" spans="1:9" ht="14.4">
      <c r="A51" s="249" t="s">
        <v>74</v>
      </c>
    </row>
    <row r="52" spans="1:9" ht="14.4">
      <c r="A52" s="249" t="s">
        <v>150</v>
      </c>
    </row>
    <row r="53" spans="1:9" ht="14.4">
      <c r="A53" s="249" t="s">
        <v>151</v>
      </c>
    </row>
    <row r="54" spans="1:9" ht="14.4">
      <c r="A54" s="249" t="s">
        <v>67</v>
      </c>
    </row>
    <row r="55" spans="1:9" s="180" customFormat="1" ht="14.4">
      <c r="A55" s="249" t="s">
        <v>152</v>
      </c>
      <c r="C55" s="163"/>
      <c r="D55" s="181"/>
      <c r="E55" s="163"/>
      <c r="F55" s="163"/>
      <c r="G55" s="184"/>
      <c r="H55" s="183"/>
      <c r="I55" s="183"/>
    </row>
    <row r="56" spans="1:9" s="180" customFormat="1" ht="14.4">
      <c r="A56" s="249" t="s">
        <v>34</v>
      </c>
      <c r="C56" s="163"/>
      <c r="D56" s="181"/>
      <c r="E56" s="163"/>
      <c r="F56" s="163"/>
      <c r="G56" s="184"/>
      <c r="H56" s="183"/>
      <c r="I56" s="183"/>
    </row>
    <row r="57" spans="1:9" s="180" customFormat="1" ht="14.4">
      <c r="A57" s="249" t="s">
        <v>153</v>
      </c>
      <c r="C57" s="163"/>
      <c r="D57" s="181"/>
      <c r="E57" s="163"/>
      <c r="F57" s="163"/>
      <c r="G57" s="184"/>
      <c r="H57" s="183"/>
      <c r="I57" s="183"/>
    </row>
    <row r="58" spans="1:9" s="180" customFormat="1" ht="14.4">
      <c r="A58" s="249" t="s">
        <v>36</v>
      </c>
      <c r="C58" s="163"/>
      <c r="D58" s="181"/>
      <c r="E58" s="163"/>
      <c r="F58" s="163"/>
      <c r="G58" s="184"/>
      <c r="H58" s="183"/>
      <c r="I58" s="183"/>
    </row>
    <row r="59" spans="1:9" s="180" customFormat="1" ht="14.4">
      <c r="A59" s="249" t="s">
        <v>154</v>
      </c>
      <c r="C59" s="163"/>
      <c r="D59" s="181"/>
      <c r="E59" s="163"/>
      <c r="F59" s="163"/>
      <c r="G59" s="184"/>
      <c r="H59" s="183"/>
      <c r="I59" s="183"/>
    </row>
    <row r="60" spans="1:9" s="180" customFormat="1" ht="14.4">
      <c r="A60" s="249" t="s">
        <v>155</v>
      </c>
      <c r="C60" s="163"/>
      <c r="D60" s="181"/>
      <c r="E60" s="163"/>
      <c r="F60" s="163"/>
      <c r="G60" s="184"/>
      <c r="H60" s="183"/>
      <c r="I60" s="183"/>
    </row>
    <row r="61" spans="1:9" s="180" customFormat="1" ht="14.4">
      <c r="A61" s="249" t="s">
        <v>156</v>
      </c>
      <c r="C61" s="163"/>
      <c r="D61" s="181"/>
      <c r="E61" s="163"/>
      <c r="F61" s="163"/>
      <c r="G61" s="184"/>
      <c r="H61" s="183"/>
      <c r="I61" s="183"/>
    </row>
    <row r="62" spans="1:9" s="180" customFormat="1" ht="14.4">
      <c r="A62" s="249" t="s">
        <v>157</v>
      </c>
      <c r="C62" s="163"/>
      <c r="D62" s="181"/>
      <c r="E62" s="163"/>
      <c r="F62" s="163"/>
      <c r="G62" s="184"/>
      <c r="H62" s="183"/>
      <c r="I62" s="183"/>
    </row>
    <row r="63" spans="1:9" s="180" customFormat="1" ht="14.4">
      <c r="A63" s="249" t="s">
        <v>158</v>
      </c>
      <c r="C63" s="163"/>
      <c r="D63" s="181"/>
      <c r="E63" s="163"/>
      <c r="F63" s="163"/>
      <c r="G63" s="184"/>
      <c r="H63" s="183"/>
      <c r="I63" s="183"/>
    </row>
    <row r="64" spans="1:9" s="180" customFormat="1" ht="14.4">
      <c r="A64" s="249" t="s">
        <v>159</v>
      </c>
      <c r="C64" s="163"/>
      <c r="D64" s="181"/>
      <c r="E64" s="163"/>
      <c r="F64" s="163"/>
      <c r="G64" s="184"/>
      <c r="H64" s="183"/>
      <c r="I64" s="183"/>
    </row>
    <row r="65" spans="1:9" s="180" customFormat="1" ht="14.4">
      <c r="A65" s="249" t="s">
        <v>160</v>
      </c>
      <c r="C65" s="163"/>
      <c r="D65" s="181"/>
      <c r="E65" s="163"/>
      <c r="F65" s="163"/>
      <c r="G65" s="184"/>
      <c r="H65" s="183"/>
      <c r="I65" s="183"/>
    </row>
    <row r="66" spans="1:9" s="180" customFormat="1" ht="14.4">
      <c r="A66" s="249" t="s">
        <v>161</v>
      </c>
      <c r="C66" s="163"/>
      <c r="D66" s="181"/>
      <c r="E66" s="163"/>
      <c r="F66" s="163"/>
      <c r="G66" s="184"/>
      <c r="H66" s="183"/>
      <c r="I66" s="183"/>
    </row>
  </sheetData>
  <sheetProtection algorithmName="SHA-512" hashValue="yDsq6zn52QLsvzn21Az83C/NK6W0cS7aKnE/PsiSFzr+IKru9VLlWpMRKd80s5vhhLnOUlnAttdm0AAAchpXoQ==" saltValue="o3rmNCCiP+QTAXAZb1ghXA==" spinCount="100000" sheet="1" formatColumns="0" selectLockedCells="1" sort="0" autoFilter="0" pivotTables="0"/>
  <autoFilter ref="A5:I38" xr:uid="{00000000-0009-0000-0000-000002000000}"/>
  <mergeCells count="5">
    <mergeCell ref="A2:F2"/>
    <mergeCell ref="G2:I2"/>
    <mergeCell ref="A4:B4"/>
    <mergeCell ref="C4:F4"/>
    <mergeCell ref="G4:I4"/>
  </mergeCells>
  <conditionalFormatting sqref="G7:H10">
    <cfRule type="notContainsBlanks" dxfId="6" priority="7">
      <formula>LEN(TRIM(G7))&gt;0</formula>
    </cfRule>
  </conditionalFormatting>
  <conditionalFormatting sqref="G12:H17">
    <cfRule type="notContainsBlanks" dxfId="5" priority="6">
      <formula>LEN(TRIM(G12))&gt;0</formula>
    </cfRule>
  </conditionalFormatting>
  <conditionalFormatting sqref="G19:H24">
    <cfRule type="notContainsBlanks" dxfId="4" priority="5">
      <formula>LEN(TRIM(G19))&gt;0</formula>
    </cfRule>
  </conditionalFormatting>
  <conditionalFormatting sqref="G26:H31">
    <cfRule type="notContainsBlanks" dxfId="3" priority="4">
      <formula>LEN(TRIM(G26))&gt;0</formula>
    </cfRule>
  </conditionalFormatting>
  <conditionalFormatting sqref="G33:H33">
    <cfRule type="notContainsBlanks" dxfId="2" priority="3">
      <formula>LEN(TRIM(G33))&gt;0</formula>
    </cfRule>
  </conditionalFormatting>
  <conditionalFormatting sqref="G35:H35">
    <cfRule type="notContainsBlanks" dxfId="1" priority="2">
      <formula>LEN(TRIM(G35))&gt;0</formula>
    </cfRule>
  </conditionalFormatting>
  <conditionalFormatting sqref="G37:H37">
    <cfRule type="notContainsBlanks" dxfId="0" priority="1">
      <formula>LEN(TRIM(G37))&gt;0</formula>
    </cfRule>
  </conditionalFormatting>
  <dataValidations count="4">
    <dataValidation type="list" allowBlank="1" showInputMessage="1" showErrorMessage="1" sqref="C7:C10 C12:C17" xr:uid="{5146C367-AD01-4F78-AC67-008B18A76824}">
      <formula1>$A$51:$A$76</formula1>
    </dataValidation>
    <dataValidation type="list" allowBlank="1" showInputMessage="1" showErrorMessage="1" sqref="C35" xr:uid="{C13B86DA-ECF1-4351-94EF-96B8BC04326B}">
      <formula1>$A$354:$A$366</formula1>
    </dataValidation>
    <dataValidation type="list" allowBlank="1" showInputMessage="1" showErrorMessage="1" sqref="C37" xr:uid="{E928B543-2121-414B-BA93-889743AAABAE}">
      <formula1>$A$219:$A$231</formula1>
    </dataValidation>
    <dataValidation type="list" allowBlank="1" showInputMessage="1" showErrorMessage="1" sqref="C33 C19:C24 C26:C31" xr:uid="{BEBC74CD-4D0D-4784-8E16-FDC859EDA9C4}">
      <formula1>$A$37:$A$57</formula1>
    </dataValidation>
  </dataValidations>
  <printOptions horizontalCentered="1" verticalCentered="1"/>
  <pageMargins left="0" right="0" top="0.19685039370078741" bottom="0.19685039370078741" header="0.31496062992125984" footer="0.31496062992125984"/>
  <pageSetup paperSize="9" scale="10" orientation="landscape" r:id="rId1"/>
  <headerFooter>
    <oddFooter>&amp;R&amp;8&amp;D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2"/>
  </sheetPr>
  <dimension ref="A1:J42"/>
  <sheetViews>
    <sheetView showGridLines="0" view="pageBreakPreview" zoomScale="70" zoomScaleNormal="61" zoomScaleSheetLayoutView="70" workbookViewId="0">
      <selection activeCell="C8" sqref="C8:D8"/>
    </sheetView>
  </sheetViews>
  <sheetFormatPr baseColWidth="10" defaultColWidth="11.44140625" defaultRowHeight="14.4"/>
  <cols>
    <col min="1" max="1" width="30.44140625" style="286" customWidth="1"/>
    <col min="2" max="2" width="38.109375" style="327" customWidth="1"/>
    <col min="3" max="3" width="27.33203125" style="286" customWidth="1"/>
    <col min="4" max="4" width="27.33203125" style="328" customWidth="1"/>
    <col min="5" max="5" width="38.77734375" style="329" customWidth="1"/>
    <col min="6" max="16384" width="11.44140625" style="286"/>
  </cols>
  <sheetData>
    <row r="1" spans="1:10" ht="126.75" customHeight="1">
      <c r="A1" s="282"/>
      <c r="B1" s="283"/>
      <c r="C1" s="282"/>
      <c r="D1" s="284"/>
      <c r="E1" s="285"/>
      <c r="F1" s="285"/>
      <c r="G1" s="285"/>
      <c r="H1" s="285"/>
      <c r="I1" s="285"/>
      <c r="J1" s="285"/>
    </row>
    <row r="2" spans="1:10" ht="44.1" customHeight="1">
      <c r="A2" s="470" t="s">
        <v>240</v>
      </c>
      <c r="B2" s="470"/>
      <c r="C2" s="470"/>
      <c r="D2" s="470"/>
      <c r="E2" s="287">
        <f>+Instructions!C2</f>
        <v>0</v>
      </c>
      <c r="F2" s="288"/>
      <c r="G2" s="288"/>
      <c r="H2" s="288"/>
      <c r="I2" s="288"/>
      <c r="J2" s="288"/>
    </row>
    <row r="4" spans="1:10" s="294" customFormat="1" ht="29.1" customHeight="1">
      <c r="A4" s="289" t="s">
        <v>241</v>
      </c>
      <c r="B4" s="290"/>
      <c r="C4" s="291"/>
      <c r="D4" s="292"/>
      <c r="E4" s="293"/>
      <c r="F4" s="291"/>
      <c r="G4" s="291"/>
      <c r="H4" s="291"/>
      <c r="I4" s="291"/>
      <c r="J4" s="291"/>
    </row>
    <row r="5" spans="1:10" s="294" customFormat="1" ht="29.1" customHeight="1">
      <c r="A5" s="471" t="s">
        <v>242</v>
      </c>
      <c r="B5" s="471"/>
      <c r="C5" s="471"/>
      <c r="D5" s="471"/>
      <c r="E5" s="471"/>
      <c r="F5" s="291"/>
      <c r="G5" s="291"/>
      <c r="H5" s="291"/>
      <c r="I5" s="291"/>
      <c r="J5" s="291"/>
    </row>
    <row r="6" spans="1:10" ht="29.1" customHeight="1">
      <c r="A6" s="295"/>
      <c r="B6" s="296"/>
      <c r="C6" s="297"/>
      <c r="D6" s="284"/>
      <c r="E6" s="285"/>
      <c r="F6" s="288"/>
      <c r="G6" s="288"/>
      <c r="H6" s="288"/>
      <c r="I6" s="288"/>
      <c r="J6" s="288"/>
    </row>
    <row r="7" spans="1:10" ht="58.95" customHeight="1">
      <c r="A7" s="298" t="s">
        <v>243</v>
      </c>
      <c r="B7" s="298" t="s">
        <v>244</v>
      </c>
      <c r="C7" s="299" t="s">
        <v>245</v>
      </c>
      <c r="D7" s="300" t="s">
        <v>23</v>
      </c>
      <c r="E7" s="301" t="s">
        <v>24</v>
      </c>
      <c r="F7" s="288"/>
      <c r="G7" s="288"/>
      <c r="H7" s="288"/>
      <c r="I7" s="288"/>
      <c r="J7" s="288"/>
    </row>
    <row r="8" spans="1:10" ht="15.75" customHeight="1">
      <c r="A8" s="302"/>
      <c r="B8" s="279"/>
      <c r="C8" s="280"/>
      <c r="D8" s="281"/>
      <c r="E8" s="303">
        <f t="shared" ref="E8:E17" si="0">C8*D8</f>
        <v>0</v>
      </c>
      <c r="F8" s="288"/>
      <c r="G8" s="288"/>
      <c r="H8" s="288"/>
      <c r="I8" s="288"/>
      <c r="J8" s="288"/>
    </row>
    <row r="9" spans="1:10" ht="15.75" customHeight="1">
      <c r="A9" s="304"/>
      <c r="B9" s="279"/>
      <c r="C9" s="280"/>
      <c r="D9" s="281"/>
      <c r="E9" s="303">
        <f t="shared" si="0"/>
        <v>0</v>
      </c>
      <c r="F9" s="288"/>
      <c r="G9" s="288"/>
      <c r="H9" s="288"/>
      <c r="I9" s="288"/>
      <c r="J9" s="288"/>
    </row>
    <row r="10" spans="1:10" ht="15.75" customHeight="1">
      <c r="A10" s="304"/>
      <c r="B10" s="279"/>
      <c r="C10" s="280"/>
      <c r="D10" s="281"/>
      <c r="E10" s="303">
        <f t="shared" si="0"/>
        <v>0</v>
      </c>
      <c r="F10" s="288"/>
      <c r="G10" s="288"/>
      <c r="H10" s="288"/>
      <c r="I10" s="288"/>
      <c r="J10" s="288"/>
    </row>
    <row r="11" spans="1:10" ht="15.75" customHeight="1">
      <c r="A11" s="304"/>
      <c r="B11" s="279"/>
      <c r="C11" s="280"/>
      <c r="D11" s="281"/>
      <c r="E11" s="303">
        <f t="shared" si="0"/>
        <v>0</v>
      </c>
      <c r="F11" s="288"/>
      <c r="G11" s="288"/>
      <c r="H11" s="288"/>
      <c r="I11" s="288"/>
      <c r="J11" s="288"/>
    </row>
    <row r="12" spans="1:10" ht="15.75" customHeight="1">
      <c r="A12" s="304" t="s">
        <v>246</v>
      </c>
      <c r="B12" s="279"/>
      <c r="C12" s="280"/>
      <c r="D12" s="281"/>
      <c r="E12" s="303">
        <f t="shared" si="0"/>
        <v>0</v>
      </c>
      <c r="F12" s="288"/>
      <c r="G12" s="288"/>
      <c r="H12" s="288"/>
      <c r="I12" s="288"/>
      <c r="J12" s="288"/>
    </row>
    <row r="13" spans="1:10" ht="15.75" customHeight="1">
      <c r="A13" s="304"/>
      <c r="B13" s="279"/>
      <c r="C13" s="280"/>
      <c r="D13" s="281"/>
      <c r="E13" s="303">
        <f t="shared" si="0"/>
        <v>0</v>
      </c>
      <c r="F13" s="288"/>
      <c r="G13" s="288"/>
      <c r="H13" s="288"/>
      <c r="I13" s="288"/>
      <c r="J13" s="288"/>
    </row>
    <row r="14" spans="1:10" ht="15.75" customHeight="1">
      <c r="A14" s="304"/>
      <c r="B14" s="279"/>
      <c r="C14" s="280"/>
      <c r="D14" s="281"/>
      <c r="E14" s="303">
        <f t="shared" si="0"/>
        <v>0</v>
      </c>
      <c r="F14" s="288"/>
      <c r="G14" s="288"/>
      <c r="H14" s="288"/>
      <c r="I14" s="288"/>
      <c r="J14" s="288"/>
    </row>
    <row r="15" spans="1:10" ht="15.75" customHeight="1">
      <c r="A15" s="304"/>
      <c r="B15" s="279"/>
      <c r="C15" s="280"/>
      <c r="D15" s="281"/>
      <c r="E15" s="303">
        <f t="shared" si="0"/>
        <v>0</v>
      </c>
      <c r="F15" s="288"/>
      <c r="G15" s="288"/>
      <c r="H15" s="288"/>
      <c r="I15" s="288"/>
      <c r="J15" s="288"/>
    </row>
    <row r="16" spans="1:10" ht="15.75" customHeight="1">
      <c r="A16" s="304"/>
      <c r="B16" s="279"/>
      <c r="C16" s="280"/>
      <c r="D16" s="281"/>
      <c r="E16" s="303">
        <f t="shared" si="0"/>
        <v>0</v>
      </c>
      <c r="F16" s="288"/>
      <c r="G16" s="288"/>
      <c r="H16" s="288"/>
      <c r="I16" s="288"/>
      <c r="J16" s="288"/>
    </row>
    <row r="17" spans="1:10" ht="15.75" customHeight="1">
      <c r="A17" s="304"/>
      <c r="B17" s="279"/>
      <c r="C17" s="280"/>
      <c r="D17" s="281"/>
      <c r="E17" s="303">
        <f t="shared" si="0"/>
        <v>0</v>
      </c>
      <c r="F17" s="288"/>
      <c r="G17" s="288"/>
      <c r="H17" s="288"/>
      <c r="I17" s="288"/>
      <c r="J17" s="288"/>
    </row>
    <row r="18" spans="1:10" ht="15.75" customHeight="1">
      <c r="A18" s="304"/>
      <c r="B18" s="305"/>
      <c r="C18" s="306">
        <f>SUBTOTAL(9,C8:C17)</f>
        <v>0</v>
      </c>
      <c r="D18" s="307"/>
      <c r="E18" s="308">
        <f>SUBTOTAL(9,E8:E17)</f>
        <v>0</v>
      </c>
      <c r="F18" s="288"/>
      <c r="G18" s="288"/>
      <c r="H18" s="288"/>
      <c r="I18" s="288"/>
      <c r="J18" s="288"/>
    </row>
    <row r="19" spans="1:10" ht="15.75" customHeight="1">
      <c r="A19" s="309"/>
      <c r="B19" s="279"/>
      <c r="C19" s="280"/>
      <c r="D19" s="281"/>
      <c r="E19" s="303">
        <f t="shared" ref="E19:E24" si="1">C19*D19</f>
        <v>0</v>
      </c>
      <c r="F19" s="288"/>
      <c r="G19" s="288"/>
      <c r="H19" s="288"/>
      <c r="I19" s="288"/>
      <c r="J19" s="288"/>
    </row>
    <row r="20" spans="1:10" ht="15.75" customHeight="1">
      <c r="A20" s="310"/>
      <c r="B20" s="279"/>
      <c r="C20" s="280"/>
      <c r="D20" s="281"/>
      <c r="E20" s="303">
        <f t="shared" si="1"/>
        <v>0</v>
      </c>
      <c r="F20" s="288"/>
      <c r="G20" s="288"/>
      <c r="H20" s="288"/>
      <c r="I20" s="288"/>
      <c r="J20" s="288"/>
    </row>
    <row r="21" spans="1:10" ht="15.75" customHeight="1">
      <c r="A21" s="310"/>
      <c r="B21" s="279"/>
      <c r="C21" s="280"/>
      <c r="D21" s="281"/>
      <c r="E21" s="303">
        <f t="shared" si="1"/>
        <v>0</v>
      </c>
      <c r="F21" s="288"/>
      <c r="G21" s="288"/>
      <c r="H21" s="288"/>
      <c r="I21" s="288"/>
      <c r="J21" s="288"/>
    </row>
    <row r="22" spans="1:10" ht="15.75" customHeight="1">
      <c r="A22" s="310" t="s">
        <v>247</v>
      </c>
      <c r="B22" s="279"/>
      <c r="C22" s="280"/>
      <c r="D22" s="281"/>
      <c r="E22" s="303">
        <f t="shared" si="1"/>
        <v>0</v>
      </c>
      <c r="F22" s="288"/>
      <c r="G22" s="288"/>
      <c r="H22" s="288"/>
      <c r="I22" s="288"/>
      <c r="J22" s="288"/>
    </row>
    <row r="23" spans="1:10" ht="15.75" customHeight="1">
      <c r="A23" s="310"/>
      <c r="B23" s="279"/>
      <c r="C23" s="280"/>
      <c r="D23" s="281"/>
      <c r="E23" s="303">
        <f t="shared" si="1"/>
        <v>0</v>
      </c>
      <c r="F23" s="288"/>
      <c r="G23" s="288"/>
      <c r="H23" s="288"/>
      <c r="I23" s="288"/>
      <c r="J23" s="288"/>
    </row>
    <row r="24" spans="1:10" ht="15.75" customHeight="1">
      <c r="A24" s="310"/>
      <c r="B24" s="279"/>
      <c r="C24" s="280"/>
      <c r="D24" s="281"/>
      <c r="E24" s="303">
        <f t="shared" si="1"/>
        <v>0</v>
      </c>
      <c r="F24" s="288"/>
      <c r="G24" s="288"/>
      <c r="H24" s="288"/>
      <c r="I24" s="288"/>
      <c r="J24" s="288"/>
    </row>
    <row r="25" spans="1:10" ht="15.75" customHeight="1">
      <c r="A25" s="311"/>
      <c r="B25" s="312"/>
      <c r="C25" s="313">
        <f>SUBTOTAL(9,C19:C24)</f>
        <v>0</v>
      </c>
      <c r="D25" s="314"/>
      <c r="E25" s="315">
        <f>SUBTOTAL(9,E19:E24)</f>
        <v>0</v>
      </c>
      <c r="F25" s="288"/>
      <c r="G25" s="288"/>
      <c r="H25" s="288"/>
      <c r="I25" s="288"/>
      <c r="J25" s="288"/>
    </row>
    <row r="26" spans="1:10" ht="15.75" customHeight="1">
      <c r="A26" s="316"/>
      <c r="B26" s="279"/>
      <c r="C26" s="280"/>
      <c r="D26" s="281"/>
      <c r="E26" s="303">
        <f t="shared" ref="E26:E31" si="2">C26*D26</f>
        <v>0</v>
      </c>
      <c r="F26" s="288"/>
      <c r="G26" s="288"/>
      <c r="H26" s="288"/>
      <c r="I26" s="288"/>
      <c r="J26" s="288"/>
    </row>
    <row r="27" spans="1:10" ht="15.75" customHeight="1">
      <c r="A27" s="317"/>
      <c r="B27" s="279"/>
      <c r="C27" s="280"/>
      <c r="D27" s="281"/>
      <c r="E27" s="303">
        <f t="shared" si="2"/>
        <v>0</v>
      </c>
      <c r="F27" s="288"/>
      <c r="G27" s="288"/>
      <c r="H27" s="288"/>
      <c r="I27" s="288"/>
      <c r="J27" s="288"/>
    </row>
    <row r="28" spans="1:10" ht="15.75" customHeight="1">
      <c r="A28" s="317" t="s">
        <v>248</v>
      </c>
      <c r="B28" s="279"/>
      <c r="C28" s="280"/>
      <c r="D28" s="281"/>
      <c r="E28" s="303">
        <f t="shared" si="2"/>
        <v>0</v>
      </c>
      <c r="F28" s="288"/>
      <c r="G28" s="288"/>
      <c r="H28" s="288"/>
      <c r="I28" s="288"/>
      <c r="J28" s="288"/>
    </row>
    <row r="29" spans="1:10" ht="15.75" customHeight="1">
      <c r="A29" s="317"/>
      <c r="B29" s="279"/>
      <c r="C29" s="280"/>
      <c r="D29" s="281"/>
      <c r="E29" s="303">
        <f t="shared" si="2"/>
        <v>0</v>
      </c>
      <c r="F29" s="288"/>
      <c r="G29" s="288"/>
      <c r="H29" s="288"/>
      <c r="I29" s="288"/>
      <c r="J29" s="288"/>
    </row>
    <row r="30" spans="1:10" ht="15.75" customHeight="1">
      <c r="A30" s="317"/>
      <c r="B30" s="279"/>
      <c r="C30" s="280"/>
      <c r="D30" s="281"/>
      <c r="E30" s="303">
        <f t="shared" si="2"/>
        <v>0</v>
      </c>
      <c r="F30" s="288"/>
      <c r="G30" s="288"/>
      <c r="H30" s="288"/>
      <c r="I30" s="288"/>
      <c r="J30" s="288"/>
    </row>
    <row r="31" spans="1:10" ht="15.75" customHeight="1">
      <c r="A31" s="317"/>
      <c r="B31" s="279"/>
      <c r="C31" s="280"/>
      <c r="D31" s="281"/>
      <c r="E31" s="303">
        <f t="shared" si="2"/>
        <v>0</v>
      </c>
      <c r="F31" s="288"/>
      <c r="G31" s="288"/>
      <c r="H31" s="288"/>
      <c r="I31" s="288"/>
      <c r="J31" s="288"/>
    </row>
    <row r="32" spans="1:10" ht="15.75" customHeight="1">
      <c r="A32" s="318"/>
      <c r="B32" s="319"/>
      <c r="C32" s="320">
        <f>SUBTOTAL(9,C26:C31)</f>
        <v>0</v>
      </c>
      <c r="D32" s="321"/>
      <c r="E32" s="322">
        <f>SUBTOTAL(9,E26:E31)</f>
        <v>0</v>
      </c>
    </row>
    <row r="33" spans="1:5" s="326" customFormat="1" ht="36.75" customHeight="1">
      <c r="A33" s="323" t="s">
        <v>249</v>
      </c>
      <c r="B33" s="324"/>
      <c r="C33" s="324">
        <f>SUBTOTAL(9,C8:C32)</f>
        <v>0</v>
      </c>
      <c r="D33" s="300"/>
      <c r="E33" s="325">
        <f>SUBTOTAL(9,E8:E32)</f>
        <v>0</v>
      </c>
    </row>
    <row r="37" spans="1:5">
      <c r="A37" s="288" t="s">
        <v>250</v>
      </c>
      <c r="B37" s="283"/>
      <c r="C37" s="288"/>
      <c r="D37" s="284"/>
      <c r="E37" s="285"/>
    </row>
    <row r="38" spans="1:5">
      <c r="A38" s="288" t="s">
        <v>251</v>
      </c>
      <c r="B38" s="283"/>
      <c r="C38" s="288"/>
      <c r="D38" s="284"/>
      <c r="E38" s="285"/>
    </row>
    <row r="39" spans="1:5">
      <c r="A39" s="288" t="s">
        <v>252</v>
      </c>
      <c r="B39" s="283"/>
      <c r="C39" s="288"/>
      <c r="D39" s="284"/>
      <c r="E39" s="285"/>
    </row>
    <row r="40" spans="1:5">
      <c r="A40" s="288" t="s">
        <v>253</v>
      </c>
      <c r="B40" s="283"/>
      <c r="C40" s="288"/>
      <c r="D40" s="284"/>
      <c r="E40" s="285"/>
    </row>
    <row r="41" spans="1:5">
      <c r="A41" s="288" t="s">
        <v>254</v>
      </c>
      <c r="B41" s="283"/>
      <c r="C41" s="288"/>
      <c r="D41" s="284"/>
      <c r="E41" s="285"/>
    </row>
    <row r="42" spans="1:5">
      <c r="A42" s="288" t="s">
        <v>255</v>
      </c>
      <c r="B42" s="283"/>
      <c r="C42" s="288"/>
      <c r="D42" s="284"/>
      <c r="E42" s="285"/>
    </row>
  </sheetData>
  <sheetProtection algorithmName="SHA-512" hashValue="WqFZoD/RfsjzvIeR3Ikh1UwpId6GItTyvdAvS2jrm5y7iJuAavktQ6dcmFkwnYDxlglzEra5wlyVHupRJUZzIQ==" saltValue="Z6FeEp3c8zeVpGyYE0XUBg==" spinCount="100000" sheet="1" insertRows="0" selectLockedCells="1" sort="0" autoFilter="0"/>
  <mergeCells count="2">
    <mergeCell ref="A2:D2"/>
    <mergeCell ref="A5:E5"/>
  </mergeCells>
  <conditionalFormatting sqref="B8:D17">
    <cfRule type="notContainsBlanks" dxfId="161" priority="3">
      <formula>LEN(TRIM(B8))&gt;0</formula>
    </cfRule>
  </conditionalFormatting>
  <conditionalFormatting sqref="B19:D24">
    <cfRule type="notContainsBlanks" dxfId="160" priority="2">
      <formula>LEN(TRIM(B19))&gt;0</formula>
    </cfRule>
  </conditionalFormatting>
  <conditionalFormatting sqref="B26:D31">
    <cfRule type="notContainsBlanks" dxfId="159" priority="1">
      <formula>LEN(TRIM(B26))&gt;0</formula>
    </cfRule>
  </conditionalFormatting>
  <dataValidations count="1">
    <dataValidation type="list" allowBlank="1" showInputMessage="1" showErrorMessage="1" sqref="B19:B24 B8:B17 B26:B31" xr:uid="{00000000-0002-0000-0300-000000000000}">
      <formula1>$A$37:$A$42</formula1>
    </dataValidation>
  </dataValidations>
  <pageMargins left="0.7" right="0.7" top="0.75" bottom="0.75" header="0.3" footer="0.3"/>
  <pageSetup paperSize="9" scale="23"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E6670-74C6-4101-B6A8-4499AEC3751D}">
  <dimension ref="A1:H33"/>
  <sheetViews>
    <sheetView showGridLines="0" view="pageBreakPreview" topLeftCell="A2" zoomScale="60" zoomScaleNormal="100" workbookViewId="0">
      <selection activeCell="E6" sqref="E6"/>
    </sheetView>
  </sheetViews>
  <sheetFormatPr baseColWidth="10" defaultColWidth="11.44140625" defaultRowHeight="14.4"/>
  <cols>
    <col min="1" max="1" width="23.109375" style="184" customWidth="1"/>
    <col min="2" max="2" width="137.77734375" style="184" customWidth="1"/>
    <col min="3" max="3" width="20.109375" style="181" customWidth="1"/>
    <col min="4" max="4" width="19.44140625" style="184" customWidth="1"/>
    <col min="5" max="5" width="28.33203125" style="184" customWidth="1"/>
    <col min="6" max="6" width="25.77734375" style="184" customWidth="1"/>
    <col min="7" max="7" width="16.44140625" style="183" customWidth="1"/>
    <col min="8" max="8" width="23.5546875" style="183" customWidth="1"/>
    <col min="9" max="16384" width="11.44140625" style="184"/>
  </cols>
  <sheetData>
    <row r="1" spans="1:8" ht="123" customHeight="1">
      <c r="E1" s="182"/>
    </row>
    <row r="2" spans="1:8" ht="28.5" customHeight="1">
      <c r="A2" s="330"/>
      <c r="B2" s="472" t="s">
        <v>256</v>
      </c>
      <c r="C2" s="472"/>
      <c r="D2" s="472"/>
      <c r="E2" s="473">
        <f>Instructions!C2</f>
        <v>0</v>
      </c>
      <c r="F2" s="473"/>
      <c r="G2" s="473"/>
      <c r="H2" s="473"/>
    </row>
    <row r="3" spans="1:8" ht="59.4" customHeight="1">
      <c r="B3" s="474" t="s">
        <v>257</v>
      </c>
      <c r="C3" s="474"/>
      <c r="D3" s="474"/>
    </row>
    <row r="4" spans="1:8" ht="55.35" customHeight="1">
      <c r="B4" s="474"/>
      <c r="C4" s="474"/>
      <c r="D4" s="474"/>
      <c r="E4" s="475" t="s">
        <v>258</v>
      </c>
      <c r="F4" s="475"/>
      <c r="G4" s="475"/>
      <c r="H4" s="331"/>
    </row>
    <row r="5" spans="1:8" ht="70.349999999999994" customHeight="1">
      <c r="A5" s="332" t="s">
        <v>243</v>
      </c>
      <c r="B5" s="333" t="s">
        <v>259</v>
      </c>
      <c r="C5" s="334" t="s">
        <v>260</v>
      </c>
      <c r="D5" s="333" t="s">
        <v>261</v>
      </c>
      <c r="E5" s="186" t="s">
        <v>262</v>
      </c>
      <c r="F5" s="186" t="s">
        <v>263</v>
      </c>
      <c r="G5" s="335" t="s">
        <v>23</v>
      </c>
      <c r="H5" s="335" t="s">
        <v>264</v>
      </c>
    </row>
    <row r="6" spans="1:8" ht="15.75" customHeight="1">
      <c r="A6" s="302"/>
      <c r="B6" s="336" t="s">
        <v>265</v>
      </c>
      <c r="C6" s="337">
        <v>1782</v>
      </c>
      <c r="D6" s="338">
        <f>2/12</f>
        <v>0.16666666666666666</v>
      </c>
      <c r="E6" s="280"/>
      <c r="F6" s="339">
        <f t="shared" ref="F6:F29" si="0">D6*E6</f>
        <v>0</v>
      </c>
      <c r="G6" s="281"/>
      <c r="H6" s="202">
        <f t="shared" ref="H6:H29" si="1">G6*F6</f>
        <v>0</v>
      </c>
    </row>
    <row r="7" spans="1:8" ht="15.75" customHeight="1">
      <c r="A7" s="304"/>
      <c r="B7" s="336" t="s">
        <v>266</v>
      </c>
      <c r="C7" s="337">
        <v>44</v>
      </c>
      <c r="D7" s="338">
        <f>2/12</f>
        <v>0.16666666666666666</v>
      </c>
      <c r="E7" s="280"/>
      <c r="F7" s="339">
        <f t="shared" si="0"/>
        <v>0</v>
      </c>
      <c r="G7" s="281"/>
      <c r="H7" s="202">
        <f t="shared" si="1"/>
        <v>0</v>
      </c>
    </row>
    <row r="8" spans="1:8" ht="15.75" customHeight="1">
      <c r="A8" s="304"/>
      <c r="B8" s="336" t="s">
        <v>267</v>
      </c>
      <c r="C8" s="200">
        <v>21</v>
      </c>
      <c r="D8" s="338">
        <f>2/12</f>
        <v>0.16666666666666666</v>
      </c>
      <c r="E8" s="280"/>
      <c r="F8" s="339">
        <f t="shared" si="0"/>
        <v>0</v>
      </c>
      <c r="G8" s="281"/>
      <c r="H8" s="202">
        <f t="shared" si="1"/>
        <v>0</v>
      </c>
    </row>
    <row r="9" spans="1:8" ht="15.75" customHeight="1">
      <c r="A9" s="304"/>
      <c r="B9" s="336" t="s">
        <v>268</v>
      </c>
      <c r="C9" s="337">
        <v>5345</v>
      </c>
      <c r="D9" s="338">
        <f>2/12</f>
        <v>0.16666666666666666</v>
      </c>
      <c r="E9" s="280"/>
      <c r="F9" s="339">
        <f t="shared" si="0"/>
        <v>0</v>
      </c>
      <c r="G9" s="281"/>
      <c r="H9" s="202">
        <f t="shared" si="1"/>
        <v>0</v>
      </c>
    </row>
    <row r="10" spans="1:8" ht="15.75" customHeight="1">
      <c r="A10" s="304"/>
      <c r="B10" s="336" t="s">
        <v>269</v>
      </c>
      <c r="C10" s="337">
        <v>26554</v>
      </c>
      <c r="D10" s="340">
        <f>1/12</f>
        <v>8.3333333333333329E-2</v>
      </c>
      <c r="E10" s="280"/>
      <c r="F10" s="339">
        <f t="shared" si="0"/>
        <v>0</v>
      </c>
      <c r="G10" s="281"/>
      <c r="H10" s="202">
        <f t="shared" si="1"/>
        <v>0</v>
      </c>
    </row>
    <row r="11" spans="1:8" ht="15.75" customHeight="1">
      <c r="A11" s="304"/>
      <c r="B11" s="336" t="s">
        <v>270</v>
      </c>
      <c r="C11" s="337">
        <f>'Heures chiffrées&amp;Coût Duquesne'!D86</f>
        <v>479</v>
      </c>
      <c r="D11" s="338">
        <v>1</v>
      </c>
      <c r="E11" s="280"/>
      <c r="F11" s="339">
        <f>D11*E11</f>
        <v>0</v>
      </c>
      <c r="G11" s="281"/>
      <c r="H11" s="202">
        <f>G11*F11</f>
        <v>0</v>
      </c>
    </row>
    <row r="12" spans="1:8" ht="15.75" customHeight="1">
      <c r="A12" s="304"/>
      <c r="B12" s="336" t="s">
        <v>271</v>
      </c>
      <c r="C12" s="337">
        <v>744</v>
      </c>
      <c r="D12" s="340">
        <f>1/12</f>
        <v>8.3333333333333329E-2</v>
      </c>
      <c r="E12" s="280"/>
      <c r="F12" s="339">
        <f t="shared" ref="F12" si="2">D12*E12</f>
        <v>0</v>
      </c>
      <c r="G12" s="281"/>
      <c r="H12" s="202">
        <f t="shared" ref="H12" si="3">G12*F12</f>
        <v>0</v>
      </c>
    </row>
    <row r="13" spans="1:8" ht="24" customHeight="1">
      <c r="A13" s="304"/>
      <c r="B13" s="336" t="s">
        <v>272</v>
      </c>
      <c r="C13" s="337">
        <f>1870+479</f>
        <v>2349</v>
      </c>
      <c r="D13" s="338">
        <f>2/12</f>
        <v>0.16666666666666666</v>
      </c>
      <c r="E13" s="280"/>
      <c r="F13" s="339">
        <f t="shared" si="0"/>
        <v>0</v>
      </c>
      <c r="G13" s="281"/>
      <c r="H13" s="202">
        <f t="shared" si="1"/>
        <v>0</v>
      </c>
    </row>
    <row r="14" spans="1:8" ht="15.75" customHeight="1">
      <c r="A14" s="304" t="s">
        <v>246</v>
      </c>
      <c r="B14" s="336" t="s">
        <v>273</v>
      </c>
      <c r="C14" s="341">
        <v>500</v>
      </c>
      <c r="D14" s="338">
        <f>2/12</f>
        <v>0.16666666666666666</v>
      </c>
      <c r="E14" s="280"/>
      <c r="F14" s="339">
        <f t="shared" si="0"/>
        <v>0</v>
      </c>
      <c r="G14" s="281"/>
      <c r="H14" s="202">
        <f t="shared" si="1"/>
        <v>0</v>
      </c>
    </row>
    <row r="15" spans="1:8" ht="15.75" customHeight="1">
      <c r="A15" s="304"/>
      <c r="B15" s="336" t="s">
        <v>274</v>
      </c>
      <c r="C15" s="341">
        <v>178</v>
      </c>
      <c r="D15" s="338">
        <f>1/12</f>
        <v>8.3333333333333329E-2</v>
      </c>
      <c r="E15" s="280"/>
      <c r="F15" s="339">
        <f t="shared" si="0"/>
        <v>0</v>
      </c>
      <c r="G15" s="281"/>
      <c r="H15" s="202">
        <f t="shared" si="1"/>
        <v>0</v>
      </c>
    </row>
    <row r="16" spans="1:8" ht="15.75" customHeight="1">
      <c r="A16" s="304"/>
      <c r="B16" s="336" t="s">
        <v>275</v>
      </c>
      <c r="C16" s="342">
        <f>'Heures chiffrées&amp;Coût Duquesne'!D11</f>
        <v>2627</v>
      </c>
      <c r="D16" s="338">
        <f>2/12</f>
        <v>0.16666666666666666</v>
      </c>
      <c r="E16" s="280"/>
      <c r="F16" s="339">
        <f t="shared" si="0"/>
        <v>0</v>
      </c>
      <c r="G16" s="281"/>
      <c r="H16" s="202">
        <f t="shared" si="1"/>
        <v>0</v>
      </c>
    </row>
    <row r="17" spans="1:8" ht="15.75" customHeight="1">
      <c r="A17" s="304"/>
      <c r="B17" s="336" t="s">
        <v>276</v>
      </c>
      <c r="C17" s="342">
        <f>'Heures chiffrées&amp;Coût Duquesne'!D28</f>
        <v>1113</v>
      </c>
      <c r="D17" s="338">
        <f>0.33</f>
        <v>0.33</v>
      </c>
      <c r="E17" s="280"/>
      <c r="F17" s="339">
        <f t="shared" si="0"/>
        <v>0</v>
      </c>
      <c r="G17" s="281"/>
      <c r="H17" s="202">
        <f t="shared" si="1"/>
        <v>0</v>
      </c>
    </row>
    <row r="18" spans="1:8" ht="15.75" customHeight="1">
      <c r="A18" s="304"/>
      <c r="B18" s="336" t="s">
        <v>277</v>
      </c>
      <c r="C18" s="337">
        <f>C16+C17</f>
        <v>3740</v>
      </c>
      <c r="D18" s="340">
        <f>1/12</f>
        <v>8.3333333333333329E-2</v>
      </c>
      <c r="E18" s="280"/>
      <c r="F18" s="339">
        <f t="shared" si="0"/>
        <v>0</v>
      </c>
      <c r="G18" s="281"/>
      <c r="H18" s="202">
        <f t="shared" si="1"/>
        <v>0</v>
      </c>
    </row>
    <row r="19" spans="1:8" ht="15.75" customHeight="1">
      <c r="A19" s="304"/>
      <c r="B19" s="336" t="s">
        <v>278</v>
      </c>
      <c r="C19" s="342">
        <v>680</v>
      </c>
      <c r="D19" s="338">
        <v>1</v>
      </c>
      <c r="E19" s="280"/>
      <c r="F19" s="339">
        <f t="shared" si="0"/>
        <v>0</v>
      </c>
      <c r="G19" s="281"/>
      <c r="H19" s="202">
        <f t="shared" si="1"/>
        <v>0</v>
      </c>
    </row>
    <row r="20" spans="1:8" ht="15.75" customHeight="1">
      <c r="A20" s="304"/>
      <c r="B20" s="336" t="s">
        <v>279</v>
      </c>
      <c r="C20" s="342">
        <f>1145-680</f>
        <v>465</v>
      </c>
      <c r="D20" s="340">
        <f>1/12</f>
        <v>8.3333333333333329E-2</v>
      </c>
      <c r="E20" s="280"/>
      <c r="F20" s="339">
        <f t="shared" si="0"/>
        <v>0</v>
      </c>
      <c r="G20" s="281"/>
      <c r="H20" s="202">
        <f t="shared" si="1"/>
        <v>0</v>
      </c>
    </row>
    <row r="21" spans="1:8" ht="15.75" customHeight="1">
      <c r="A21" s="304"/>
      <c r="B21" s="336" t="s">
        <v>280</v>
      </c>
      <c r="C21" s="342">
        <f>'Heures chiffrées&amp;Coût Duquesne'!D47+'Heures chiffrées&amp;Coût Duquesne'!D69</f>
        <v>885</v>
      </c>
      <c r="D21" s="340">
        <f>1/12</f>
        <v>8.3333333333333329E-2</v>
      </c>
      <c r="E21" s="280"/>
      <c r="F21" s="339">
        <f t="shared" si="0"/>
        <v>0</v>
      </c>
      <c r="G21" s="281"/>
      <c r="H21" s="202">
        <f t="shared" si="1"/>
        <v>0</v>
      </c>
    </row>
    <row r="22" spans="1:8" ht="15.75" customHeight="1">
      <c r="A22" s="304"/>
      <c r="B22" s="336" t="s">
        <v>281</v>
      </c>
      <c r="C22" s="337">
        <v>70</v>
      </c>
      <c r="D22" s="338">
        <v>1</v>
      </c>
      <c r="E22" s="280"/>
      <c r="F22" s="339">
        <f t="shared" si="0"/>
        <v>0</v>
      </c>
      <c r="G22" s="281"/>
      <c r="H22" s="202">
        <f t="shared" si="1"/>
        <v>0</v>
      </c>
    </row>
    <row r="23" spans="1:8" ht="15.75" customHeight="1">
      <c r="A23" s="304"/>
      <c r="B23" s="336" t="s">
        <v>282</v>
      </c>
      <c r="C23" s="337">
        <v>215</v>
      </c>
      <c r="D23" s="338">
        <f>2/12</f>
        <v>0.16666666666666666</v>
      </c>
      <c r="E23" s="280"/>
      <c r="F23" s="339">
        <f t="shared" si="0"/>
        <v>0</v>
      </c>
      <c r="G23" s="281"/>
      <c r="H23" s="202">
        <f t="shared" si="1"/>
        <v>0</v>
      </c>
    </row>
    <row r="24" spans="1:8" ht="15.75" customHeight="1">
      <c r="A24" s="304"/>
      <c r="B24" s="336" t="s">
        <v>283</v>
      </c>
      <c r="C24" s="337">
        <f>117</f>
        <v>117</v>
      </c>
      <c r="D24" s="338">
        <v>1</v>
      </c>
      <c r="E24" s="280"/>
      <c r="F24" s="339">
        <f t="shared" si="0"/>
        <v>0</v>
      </c>
      <c r="G24" s="281"/>
      <c r="H24" s="202">
        <f t="shared" si="1"/>
        <v>0</v>
      </c>
    </row>
    <row r="25" spans="1:8" ht="15.75" customHeight="1">
      <c r="A25" s="304"/>
      <c r="B25" s="336" t="s">
        <v>284</v>
      </c>
      <c r="C25" s="337">
        <f>4795+259</f>
        <v>5054</v>
      </c>
      <c r="D25" s="340">
        <f>1/12</f>
        <v>8.3333333333333329E-2</v>
      </c>
      <c r="E25" s="280"/>
      <c r="F25" s="339">
        <f t="shared" si="0"/>
        <v>0</v>
      </c>
      <c r="G25" s="281"/>
      <c r="H25" s="202">
        <f t="shared" si="1"/>
        <v>0</v>
      </c>
    </row>
    <row r="26" spans="1:8" ht="15.75" customHeight="1">
      <c r="A26" s="304"/>
      <c r="B26" s="336" t="s">
        <v>285</v>
      </c>
      <c r="C26" s="337">
        <v>1875</v>
      </c>
      <c r="D26" s="340">
        <f>1/12</f>
        <v>8.3333333333333329E-2</v>
      </c>
      <c r="E26" s="280"/>
      <c r="F26" s="339">
        <f t="shared" si="0"/>
        <v>0</v>
      </c>
      <c r="G26" s="281"/>
      <c r="H26" s="202">
        <f t="shared" si="1"/>
        <v>0</v>
      </c>
    </row>
    <row r="27" spans="1:8" ht="15.75" customHeight="1">
      <c r="A27" s="304"/>
      <c r="B27" s="336" t="s">
        <v>286</v>
      </c>
      <c r="C27" s="337">
        <v>221</v>
      </c>
      <c r="D27" s="340">
        <f>1/12</f>
        <v>8.3333333333333329E-2</v>
      </c>
      <c r="E27" s="280"/>
      <c r="F27" s="339">
        <f t="shared" si="0"/>
        <v>0</v>
      </c>
      <c r="G27" s="281"/>
      <c r="H27" s="202">
        <f t="shared" si="1"/>
        <v>0</v>
      </c>
    </row>
    <row r="28" spans="1:8" ht="15.75" customHeight="1">
      <c r="A28" s="304"/>
      <c r="B28" s="336" t="s">
        <v>287</v>
      </c>
      <c r="C28" s="337">
        <f>'Heures chiffrées&amp;Coût Duquesne'!D129</f>
        <v>100</v>
      </c>
      <c r="D28" s="340">
        <f>1/12</f>
        <v>8.3333333333333329E-2</v>
      </c>
      <c r="E28" s="280"/>
      <c r="F28" s="339">
        <f t="shared" si="0"/>
        <v>0</v>
      </c>
      <c r="G28" s="281"/>
      <c r="H28" s="202">
        <f t="shared" si="1"/>
        <v>0</v>
      </c>
    </row>
    <row r="29" spans="1:8" ht="15.75" customHeight="1">
      <c r="A29" s="304"/>
      <c r="B29" s="336" t="s">
        <v>288</v>
      </c>
      <c r="C29" s="234">
        <v>579</v>
      </c>
      <c r="D29" s="340">
        <f>1/12</f>
        <v>8.3333333333333329E-2</v>
      </c>
      <c r="E29" s="280"/>
      <c r="F29" s="339">
        <f t="shared" si="0"/>
        <v>0</v>
      </c>
      <c r="G29" s="281"/>
      <c r="H29" s="202">
        <f t="shared" si="1"/>
        <v>0</v>
      </c>
    </row>
    <row r="30" spans="1:8" ht="15.75" customHeight="1">
      <c r="A30" s="304"/>
      <c r="B30" s="336" t="s">
        <v>289</v>
      </c>
      <c r="C30" s="234">
        <f>'Heures chiffrées&amp;Coût Duquesne'!D162</f>
        <v>459</v>
      </c>
      <c r="D30" s="338">
        <v>1</v>
      </c>
      <c r="E30" s="280"/>
      <c r="F30" s="339">
        <f>D30*E30</f>
        <v>0</v>
      </c>
      <c r="G30" s="281"/>
      <c r="H30" s="202">
        <f>G30*F30</f>
        <v>0</v>
      </c>
    </row>
    <row r="31" spans="1:8" ht="15.75" customHeight="1">
      <c r="A31" s="304"/>
      <c r="B31" s="336" t="s">
        <v>290</v>
      </c>
      <c r="C31" s="343"/>
      <c r="D31" s="338">
        <f>4/12</f>
        <v>0.33333333333333331</v>
      </c>
      <c r="E31" s="280"/>
      <c r="F31" s="339">
        <f t="shared" ref="F31" si="4">D31*E31</f>
        <v>0</v>
      </c>
      <c r="G31" s="281"/>
      <c r="H31" s="202">
        <f t="shared" ref="H31" si="5">G31*F31</f>
        <v>0</v>
      </c>
    </row>
    <row r="32" spans="1:8" ht="15.75" customHeight="1">
      <c r="A32" s="304"/>
      <c r="B32" s="344" t="s">
        <v>291</v>
      </c>
      <c r="C32" s="345">
        <f>SUBTOTAL(9,C6:C28)</f>
        <v>55158</v>
      </c>
      <c r="D32" s="344"/>
      <c r="E32" s="346">
        <f>SUBTOTAL(9,E6:E27)</f>
        <v>0</v>
      </c>
      <c r="F32" s="346">
        <f>SUBTOTAL(9,F6:F27)</f>
        <v>0</v>
      </c>
      <c r="G32" s="344"/>
      <c r="H32" s="347">
        <f>SUBTOTAL(9,H6:H27)</f>
        <v>0</v>
      </c>
    </row>
    <row r="33" spans="1:8" ht="35.25" customHeight="1">
      <c r="A33" s="330"/>
      <c r="B33" s="348" t="s">
        <v>249</v>
      </c>
      <c r="C33" s="349">
        <f>SUBTOTAL(9,C6:C28)</f>
        <v>55158</v>
      </c>
      <c r="D33" s="348"/>
      <c r="E33" s="350">
        <f>SUBTOTAL(9,E6:E32)</f>
        <v>0</v>
      </c>
      <c r="F33" s="351">
        <f>SUBTOTAL(9,F6:F32)</f>
        <v>0</v>
      </c>
      <c r="G33" s="348"/>
      <c r="H33" s="352">
        <f>SUBTOTAL(9,H6:H32)</f>
        <v>0</v>
      </c>
    </row>
  </sheetData>
  <sheetProtection algorithmName="SHA-512" hashValue="4tqBy2F7ELF86JS0oifUgFPDgvSarcdUYB0zxBq4v5y2IN+eQXn12LWK8fCqKzK1zfNb+X80BOMcVLaZfBZ3aA==" saltValue="fCmhQNkrgf3OlUUj2eTivw==" spinCount="100000" sheet="1" objects="1" scenarios="1" selectLockedCells="1"/>
  <mergeCells count="4">
    <mergeCell ref="B2:D2"/>
    <mergeCell ref="E2:H2"/>
    <mergeCell ref="B3:D4"/>
    <mergeCell ref="E4:G4"/>
  </mergeCells>
  <conditionalFormatting sqref="G6:G18">
    <cfRule type="notContainsBlanks" dxfId="158" priority="3">
      <formula>LEN(TRIM(G6))&gt;0</formula>
    </cfRule>
  </conditionalFormatting>
  <conditionalFormatting sqref="G19:G31">
    <cfRule type="notContainsBlanks" dxfId="157" priority="2">
      <formula>LEN(TRIM(G19))&gt;0</formula>
    </cfRule>
  </conditionalFormatting>
  <conditionalFormatting sqref="E6:E31">
    <cfRule type="notContainsBlanks" dxfId="156" priority="1">
      <formula>LEN(TRIM(E6))&gt;0</formula>
    </cfRule>
  </conditionalFormatting>
  <pageMargins left="0.7" right="0.7" top="0.75" bottom="0.75" header="0.3" footer="0.3"/>
  <pageSetup paperSize="9" scale="2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AEC00-6080-429D-8383-404BCC5C2B27}">
  <sheetPr>
    <tabColor theme="2"/>
  </sheetPr>
  <dimension ref="A1:J17"/>
  <sheetViews>
    <sheetView showGridLines="0" view="pageBreakPreview" zoomScale="88" zoomScaleNormal="100" workbookViewId="0">
      <selection activeCell="F9" sqref="F9"/>
    </sheetView>
  </sheetViews>
  <sheetFormatPr baseColWidth="10" defaultColWidth="11.44140625" defaultRowHeight="10.199999999999999"/>
  <cols>
    <col min="1" max="1" width="30.109375" style="358" customWidth="1"/>
    <col min="2" max="2" width="43.5546875" style="358" customWidth="1"/>
    <col min="3" max="3" width="29.6640625" style="358" customWidth="1"/>
    <col min="4" max="4" width="22.33203125" style="358" customWidth="1"/>
    <col min="5" max="5" width="18.109375" style="359" customWidth="1"/>
    <col min="6" max="6" width="22.109375" style="360" customWidth="1"/>
    <col min="7" max="7" width="12.33203125" style="358" customWidth="1"/>
    <col min="8" max="8" width="14.88671875" style="358" customWidth="1"/>
    <col min="9" max="9" width="16.33203125" style="358" customWidth="1"/>
    <col min="10" max="10" width="22.33203125" style="358" customWidth="1"/>
    <col min="11" max="16384" width="11.44140625" style="358"/>
  </cols>
  <sheetData>
    <row r="1" spans="1:10" s="184" customFormat="1" ht="28.5" customHeight="1">
      <c r="A1" s="330"/>
      <c r="B1" s="472" t="s">
        <v>293</v>
      </c>
      <c r="C1" s="472"/>
      <c r="D1" s="473">
        <f>Instructions!C2</f>
        <v>0</v>
      </c>
      <c r="E1" s="473"/>
      <c r="F1" s="473"/>
      <c r="G1" s="330"/>
      <c r="H1" s="330"/>
      <c r="I1" s="330"/>
      <c r="J1" s="330"/>
    </row>
    <row r="2" spans="1:10" s="354" customFormat="1" ht="13.8">
      <c r="A2" s="353">
        <v>5</v>
      </c>
      <c r="E2" s="355"/>
    </row>
    <row r="3" spans="1:10" ht="14.4">
      <c r="A3" s="356"/>
      <c r="B3" s="357"/>
      <c r="C3" s="357"/>
    </row>
    <row r="4" spans="1:10" s="363" customFormat="1">
      <c r="A4" s="361"/>
      <c r="B4" s="362"/>
      <c r="C4" s="362"/>
      <c r="E4" s="364"/>
      <c r="F4" s="365"/>
    </row>
    <row r="5" spans="1:10" ht="29.4" thickBot="1">
      <c r="A5" s="366" t="s">
        <v>294</v>
      </c>
      <c r="B5" s="366" t="s">
        <v>295</v>
      </c>
      <c r="C5" s="366" t="s">
        <v>25</v>
      </c>
      <c r="D5" s="366" t="s">
        <v>296</v>
      </c>
      <c r="E5" s="366" t="s">
        <v>261</v>
      </c>
      <c r="F5" s="367" t="s">
        <v>297</v>
      </c>
      <c r="G5" s="367" t="s">
        <v>298</v>
      </c>
      <c r="H5" s="368" t="s">
        <v>299</v>
      </c>
      <c r="I5" s="369" t="s">
        <v>300</v>
      </c>
      <c r="J5" s="369" t="s">
        <v>301</v>
      </c>
    </row>
    <row r="6" spans="1:10" ht="14.4">
      <c r="A6" s="476" t="s">
        <v>302</v>
      </c>
      <c r="B6" s="370" t="s">
        <v>303</v>
      </c>
      <c r="C6" s="370" t="s">
        <v>304</v>
      </c>
      <c r="D6" s="371">
        <f>850*2</f>
        <v>1700</v>
      </c>
      <c r="E6" s="372">
        <f>2/12</f>
        <v>0.16666666666666666</v>
      </c>
      <c r="F6" s="392"/>
      <c r="G6" s="393"/>
      <c r="H6" s="394"/>
      <c r="I6" s="395">
        <f>H6*G6</f>
        <v>0</v>
      </c>
      <c r="J6" s="395">
        <f>I6*12</f>
        <v>0</v>
      </c>
    </row>
    <row r="7" spans="1:10" ht="14.4">
      <c r="A7" s="477"/>
      <c r="B7" s="370" t="s">
        <v>305</v>
      </c>
      <c r="C7" s="370" t="s">
        <v>304</v>
      </c>
      <c r="D7" s="371">
        <v>9240</v>
      </c>
      <c r="E7" s="373">
        <f>1/12</f>
        <v>8.3333333333333329E-2</v>
      </c>
      <c r="F7" s="392"/>
      <c r="G7" s="393"/>
      <c r="H7" s="394"/>
      <c r="I7" s="395">
        <f t="shared" ref="I7:I9" si="0">H7*G7</f>
        <v>0</v>
      </c>
      <c r="J7" s="395">
        <f t="shared" ref="J7:J9" si="1">I7*12</f>
        <v>0</v>
      </c>
    </row>
    <row r="8" spans="1:10" ht="14.4">
      <c r="A8" s="477"/>
      <c r="B8" s="370" t="s">
        <v>306</v>
      </c>
      <c r="C8" s="370" t="s">
        <v>307</v>
      </c>
      <c r="D8" s="371">
        <v>9240</v>
      </c>
      <c r="E8" s="373">
        <f>1/12</f>
        <v>8.3333333333333329E-2</v>
      </c>
      <c r="F8" s="392"/>
      <c r="G8" s="393"/>
      <c r="H8" s="394"/>
      <c r="I8" s="395">
        <f t="shared" si="0"/>
        <v>0</v>
      </c>
      <c r="J8" s="395">
        <f t="shared" si="1"/>
        <v>0</v>
      </c>
    </row>
    <row r="9" spans="1:10" ht="15" thickBot="1">
      <c r="A9" s="477"/>
      <c r="B9" s="370" t="s">
        <v>436</v>
      </c>
      <c r="C9" s="370" t="s">
        <v>308</v>
      </c>
      <c r="D9" s="371">
        <f>10+220+12+42+10+26+64+29+42+14+14+39</f>
        <v>522</v>
      </c>
      <c r="E9" s="372">
        <v>4.33</v>
      </c>
      <c r="F9" s="392"/>
      <c r="G9" s="393"/>
      <c r="H9" s="394"/>
      <c r="I9" s="395">
        <f t="shared" si="0"/>
        <v>0</v>
      </c>
      <c r="J9" s="395">
        <f t="shared" si="1"/>
        <v>0</v>
      </c>
    </row>
    <row r="10" spans="1:10" ht="18.600000000000001" thickBot="1">
      <c r="A10" s="374"/>
      <c r="B10" s="375"/>
      <c r="C10" s="375"/>
      <c r="D10" s="376">
        <f>SUBTOTAL(9,D6:D9)</f>
        <v>20702</v>
      </c>
      <c r="E10" s="377"/>
      <c r="F10" s="378"/>
      <c r="G10" s="378"/>
      <c r="H10" s="378">
        <f>SUBTOTAL(9,H6:H9)</f>
        <v>0</v>
      </c>
      <c r="I10" s="379">
        <f>SUM(I6:I9)</f>
        <v>0</v>
      </c>
      <c r="J10" s="379">
        <f>SUM(J6:J9)</f>
        <v>0</v>
      </c>
    </row>
    <row r="11" spans="1:10" ht="14.4">
      <c r="A11" s="478" t="s">
        <v>309</v>
      </c>
      <c r="B11" s="370" t="s">
        <v>303</v>
      </c>
      <c r="C11" s="370" t="s">
        <v>304</v>
      </c>
      <c r="D11" s="371">
        <v>2790</v>
      </c>
      <c r="E11" s="372">
        <f>2/12</f>
        <v>0.16666666666666666</v>
      </c>
      <c r="F11" s="392"/>
      <c r="G11" s="393"/>
      <c r="H11" s="394"/>
      <c r="I11" s="395">
        <f>H11*G11</f>
        <v>0</v>
      </c>
      <c r="J11" s="395">
        <f>I11*12</f>
        <v>0</v>
      </c>
    </row>
    <row r="12" spans="1:10" ht="14.4">
      <c r="A12" s="479"/>
      <c r="B12" s="370" t="s">
        <v>306</v>
      </c>
      <c r="C12" s="370" t="s">
        <v>304</v>
      </c>
      <c r="D12" s="371">
        <v>6127</v>
      </c>
      <c r="E12" s="373">
        <f t="shared" ref="E12" si="2">1/12</f>
        <v>8.3333333333333329E-2</v>
      </c>
      <c r="F12" s="392"/>
      <c r="G12" s="393"/>
      <c r="H12" s="394"/>
      <c r="I12" s="395">
        <f t="shared" ref="I12:I13" si="3">H12*G12</f>
        <v>0</v>
      </c>
      <c r="J12" s="395">
        <f t="shared" ref="J12:J13" si="4">I12*12</f>
        <v>0</v>
      </c>
    </row>
    <row r="13" spans="1:10" ht="15" thickBot="1">
      <c r="A13" s="479"/>
      <c r="B13" s="370" t="s">
        <v>310</v>
      </c>
      <c r="C13" s="370"/>
      <c r="D13" s="371">
        <v>215</v>
      </c>
      <c r="E13" s="372">
        <v>4.33</v>
      </c>
      <c r="F13" s="392"/>
      <c r="G13" s="393"/>
      <c r="H13" s="394"/>
      <c r="I13" s="395">
        <f t="shared" si="3"/>
        <v>0</v>
      </c>
      <c r="J13" s="395">
        <f t="shared" si="4"/>
        <v>0</v>
      </c>
    </row>
    <row r="14" spans="1:10" ht="18.600000000000001" thickBot="1">
      <c r="A14" s="380"/>
      <c r="B14" s="381"/>
      <c r="C14" s="381"/>
      <c r="D14" s="382">
        <f>SUBTOTAL(9,D11:D13)</f>
        <v>9132</v>
      </c>
      <c r="E14" s="383"/>
      <c r="F14" s="384"/>
      <c r="G14" s="384"/>
      <c r="H14" s="384">
        <f>SUBTOTAL(9,H11:H13)</f>
        <v>0</v>
      </c>
      <c r="I14" s="385">
        <f>SUM(I11:I13)</f>
        <v>0</v>
      </c>
      <c r="J14" s="385">
        <f>SUM(J11:J13)</f>
        <v>0</v>
      </c>
    </row>
    <row r="15" spans="1:10" ht="14.4">
      <c r="A15" s="480" t="s">
        <v>311</v>
      </c>
      <c r="B15" s="370" t="s">
        <v>303</v>
      </c>
      <c r="C15" s="370" t="s">
        <v>304</v>
      </c>
      <c r="D15" s="371">
        <v>367</v>
      </c>
      <c r="E15" s="372">
        <f>2/12</f>
        <v>0.16666666666666666</v>
      </c>
      <c r="F15" s="392"/>
      <c r="G15" s="393"/>
      <c r="H15" s="394"/>
      <c r="I15" s="395">
        <f>H15*G15</f>
        <v>0</v>
      </c>
      <c r="J15" s="395">
        <f>I15*12</f>
        <v>0</v>
      </c>
    </row>
    <row r="16" spans="1:10" ht="15" thickBot="1">
      <c r="A16" s="481"/>
      <c r="B16" s="370" t="s">
        <v>306</v>
      </c>
      <c r="C16" s="370" t="s">
        <v>304</v>
      </c>
      <c r="D16" s="371">
        <v>1003</v>
      </c>
      <c r="E16" s="373">
        <f>1/12</f>
        <v>8.3333333333333329E-2</v>
      </c>
      <c r="F16" s="392"/>
      <c r="G16" s="393"/>
      <c r="H16" s="394"/>
      <c r="I16" s="395">
        <f t="shared" ref="I16" si="5">H16*G16</f>
        <v>0</v>
      </c>
      <c r="J16" s="395">
        <f t="shared" ref="J16" si="6">I16*12</f>
        <v>0</v>
      </c>
    </row>
    <row r="17" spans="1:10" ht="18.600000000000001" thickBot="1">
      <c r="A17" s="386"/>
      <c r="B17" s="387"/>
      <c r="C17" s="387"/>
      <c r="D17" s="388">
        <f>SUBTOTAL(9,D15:D16)</f>
        <v>1370</v>
      </c>
      <c r="E17" s="389"/>
      <c r="F17" s="390"/>
      <c r="G17" s="390"/>
      <c r="H17" s="390">
        <f>SUBTOTAL(9,H15:H16)</f>
        <v>0</v>
      </c>
      <c r="I17" s="391">
        <f>SUM(I15:I16)</f>
        <v>0</v>
      </c>
      <c r="J17" s="391">
        <f>SUM(J15:J16)</f>
        <v>0</v>
      </c>
    </row>
  </sheetData>
  <sheetProtection algorithmName="SHA-512" hashValue="eg1/dSpV4H8WzcYNWBzd8fgAfaGWozkWYJ6UdPd0U2B/fF05ZoSqymX7kg1YmAqiLLGCWj4+qqKiYqh/8LZGFw==" saltValue="fx5k/fW95CWXJS0gtQJDrw==" spinCount="100000" sheet="1" objects="1" scenarios="1" selectLockedCells="1"/>
  <mergeCells count="5">
    <mergeCell ref="A6:A9"/>
    <mergeCell ref="B1:C1"/>
    <mergeCell ref="D1:F1"/>
    <mergeCell ref="A11:A13"/>
    <mergeCell ref="A15:A16"/>
  </mergeCells>
  <conditionalFormatting sqref="F6">
    <cfRule type="notContainsBlanks" dxfId="155" priority="36">
      <formula>LEN(TRIM(F6))&gt;0</formula>
    </cfRule>
  </conditionalFormatting>
  <conditionalFormatting sqref="G6:H6">
    <cfRule type="notContainsBlanks" dxfId="154" priority="31">
      <formula>LEN(TRIM(G6))&gt;0</formula>
    </cfRule>
  </conditionalFormatting>
  <conditionalFormatting sqref="F7:F9">
    <cfRule type="notContainsBlanks" dxfId="153" priority="6">
      <formula>LEN(TRIM(F7))&gt;0</formula>
    </cfRule>
  </conditionalFormatting>
  <conditionalFormatting sqref="G7:H9">
    <cfRule type="notContainsBlanks" dxfId="152" priority="5">
      <formula>LEN(TRIM(G7))&gt;0</formula>
    </cfRule>
  </conditionalFormatting>
  <conditionalFormatting sqref="F11:F13">
    <cfRule type="notContainsBlanks" dxfId="151" priority="4">
      <formula>LEN(TRIM(F11))&gt;0</formula>
    </cfRule>
  </conditionalFormatting>
  <conditionalFormatting sqref="G11:H13">
    <cfRule type="notContainsBlanks" dxfId="150" priority="3">
      <formula>LEN(TRIM(G11))&gt;0</formula>
    </cfRule>
  </conditionalFormatting>
  <conditionalFormatting sqref="F15:F16">
    <cfRule type="notContainsBlanks" dxfId="149" priority="2">
      <formula>LEN(TRIM(F15))&gt;0</formula>
    </cfRule>
  </conditionalFormatting>
  <conditionalFormatting sqref="G15:H16">
    <cfRule type="notContainsBlanks" dxfId="148" priority="1">
      <formula>LEN(TRIM(G15))&gt;0</formula>
    </cfRule>
  </conditionalFormatting>
  <pageMargins left="0.7" right="0.7" top="0.75" bottom="0.75" header="0.3" footer="0.3"/>
  <pageSetup paperSize="9" scale="31"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tabColor theme="2"/>
  </sheetPr>
  <dimension ref="A5:AB100"/>
  <sheetViews>
    <sheetView showGridLines="0" view="pageBreakPreview" zoomScale="60" zoomScaleNormal="100" workbookViewId="0">
      <selection activeCell="K80" sqref="K80"/>
    </sheetView>
  </sheetViews>
  <sheetFormatPr baseColWidth="10" defaultColWidth="11.44140625" defaultRowHeight="14.4"/>
  <cols>
    <col min="1" max="1" width="30.5546875" style="26" customWidth="1"/>
    <col min="2" max="2" width="30.44140625" style="26" customWidth="1"/>
    <col min="3" max="3" width="51.5546875" style="26" customWidth="1"/>
    <col min="4" max="4" width="75.44140625" style="26" customWidth="1"/>
    <col min="5" max="5" width="30.5546875" style="26" customWidth="1"/>
    <col min="6" max="6" width="30.44140625" style="26" customWidth="1"/>
    <col min="7" max="7" width="51.5546875" style="26" customWidth="1"/>
    <col min="8" max="8" width="75.44140625" style="26" customWidth="1"/>
    <col min="9" max="9" width="30.5546875" style="26" customWidth="1"/>
    <col min="10" max="10" width="30.44140625" style="26" customWidth="1"/>
    <col min="11" max="11" width="51.5546875" style="26" customWidth="1"/>
    <col min="12" max="12" width="75.44140625" style="26" customWidth="1"/>
    <col min="13" max="16384" width="11.44140625" style="26"/>
  </cols>
  <sheetData>
    <row r="5" spans="1:28" ht="33" customHeight="1"/>
    <row r="6" spans="1:28" ht="42" customHeight="1">
      <c r="A6" s="486" t="s">
        <v>312</v>
      </c>
      <c r="B6" s="486"/>
      <c r="C6" s="486"/>
      <c r="D6" s="486"/>
      <c r="E6" s="486"/>
      <c r="F6" s="486"/>
      <c r="G6" s="38">
        <f>Instructions!C2</f>
        <v>0</v>
      </c>
      <c r="H6" s="78"/>
      <c r="I6" s="78"/>
      <c r="J6" s="78"/>
      <c r="K6" s="78"/>
      <c r="L6" s="78"/>
    </row>
    <row r="7" spans="1:28" ht="33" customHeight="1"/>
    <row r="8" spans="1:28" ht="15.6">
      <c r="A8" s="27" t="s">
        <v>313</v>
      </c>
      <c r="B8" s="27"/>
      <c r="C8" s="27"/>
      <c r="D8" s="27"/>
      <c r="E8" s="27"/>
      <c r="F8" s="27"/>
      <c r="G8" s="27"/>
      <c r="H8" s="27"/>
      <c r="I8" s="27"/>
      <c r="J8" s="27"/>
      <c r="K8" s="27"/>
      <c r="L8" s="27"/>
    </row>
    <row r="9" spans="1:28" ht="15.6">
      <c r="A9" s="27" t="s">
        <v>314</v>
      </c>
      <c r="B9" s="27"/>
      <c r="C9" s="27"/>
      <c r="D9" s="27"/>
      <c r="E9" s="27"/>
      <c r="F9" s="27"/>
      <c r="G9" s="27"/>
      <c r="H9" s="27"/>
      <c r="I9" s="27"/>
      <c r="J9" s="27"/>
      <c r="K9" s="27"/>
      <c r="L9" s="27"/>
    </row>
    <row r="10" spans="1:28" ht="15.6">
      <c r="A10" s="27"/>
      <c r="B10" s="27"/>
      <c r="C10" s="27"/>
      <c r="D10" s="27"/>
      <c r="E10" s="27"/>
      <c r="F10" s="27"/>
      <c r="G10" s="27"/>
      <c r="H10" s="27"/>
      <c r="I10" s="27"/>
      <c r="J10" s="27"/>
      <c r="K10" s="27"/>
      <c r="L10" s="27"/>
    </row>
    <row r="11" spans="1:28" s="29" customFormat="1" ht="14.1" customHeight="1">
      <c r="A11" s="28" t="s">
        <v>315</v>
      </c>
      <c r="B11" s="28"/>
      <c r="C11" s="28"/>
      <c r="D11" s="28"/>
      <c r="E11" s="28"/>
      <c r="F11" s="28"/>
      <c r="G11" s="28"/>
      <c r="H11" s="28"/>
      <c r="I11" s="28"/>
      <c r="J11" s="28"/>
      <c r="K11" s="28"/>
      <c r="L11" s="28"/>
      <c r="Z11" s="30"/>
      <c r="AA11" s="30"/>
      <c r="AB11" s="30"/>
    </row>
    <row r="12" spans="1:28" s="32" customFormat="1" ht="14.1" customHeight="1">
      <c r="A12" s="31"/>
      <c r="B12" s="31"/>
      <c r="C12" s="31"/>
      <c r="D12" s="31"/>
      <c r="E12" s="31"/>
      <c r="F12" s="31"/>
      <c r="G12" s="31"/>
      <c r="H12" s="31"/>
      <c r="I12" s="31"/>
      <c r="J12" s="31"/>
      <c r="K12" s="31"/>
      <c r="L12" s="31"/>
      <c r="Z12" s="33"/>
      <c r="AA12" s="33"/>
      <c r="AB12" s="33"/>
    </row>
    <row r="13" spans="1:28" s="35" customFormat="1" ht="18" customHeight="1">
      <c r="A13" s="482" t="s">
        <v>316</v>
      </c>
      <c r="B13" s="482"/>
      <c r="C13" s="482"/>
      <c r="D13" s="482"/>
      <c r="E13" s="482"/>
      <c r="F13" s="482"/>
      <c r="G13" s="482"/>
      <c r="H13" s="482"/>
      <c r="I13" s="482"/>
      <c r="J13" s="482"/>
      <c r="K13" s="482"/>
      <c r="L13" s="482"/>
      <c r="S13" s="33"/>
      <c r="T13" s="33"/>
      <c r="U13" s="33"/>
    </row>
    <row r="14" spans="1:28" s="35" customFormat="1" ht="18" customHeight="1" thickBot="1">
      <c r="A14" s="34"/>
      <c r="B14" s="34"/>
      <c r="C14" s="34"/>
      <c r="D14" s="34"/>
      <c r="E14" s="34"/>
      <c r="F14" s="34"/>
      <c r="G14" s="34"/>
      <c r="H14" s="34"/>
      <c r="I14" s="34"/>
      <c r="J14" s="34"/>
      <c r="K14" s="34"/>
      <c r="L14" s="34"/>
      <c r="S14" s="33"/>
      <c r="T14" s="33"/>
      <c r="U14" s="33"/>
    </row>
    <row r="15" spans="1:28" s="35" customFormat="1" ht="45.9" customHeight="1" thickBot="1">
      <c r="A15" s="487" t="s">
        <v>317</v>
      </c>
      <c r="B15" s="488"/>
      <c r="C15" s="488"/>
      <c r="D15" s="489"/>
      <c r="E15" s="490" t="s">
        <v>318</v>
      </c>
      <c r="F15" s="491"/>
      <c r="G15" s="491"/>
      <c r="H15" s="492"/>
      <c r="I15" s="483" t="s">
        <v>319</v>
      </c>
      <c r="J15" s="484"/>
      <c r="K15" s="484"/>
      <c r="L15" s="485"/>
      <c r="S15" s="33"/>
      <c r="T15" s="33"/>
      <c r="U15" s="33"/>
    </row>
    <row r="16" spans="1:28" ht="66.900000000000006" customHeight="1">
      <c r="A16" s="86" t="s">
        <v>320</v>
      </c>
      <c r="B16" s="87" t="s">
        <v>321</v>
      </c>
      <c r="C16" s="79" t="s">
        <v>322</v>
      </c>
      <c r="D16" s="88" t="s">
        <v>323</v>
      </c>
      <c r="E16" s="86" t="s">
        <v>320</v>
      </c>
      <c r="F16" s="87" t="s">
        <v>321</v>
      </c>
      <c r="G16" s="79" t="s">
        <v>322</v>
      </c>
      <c r="H16" s="88" t="s">
        <v>323</v>
      </c>
      <c r="I16" s="86" t="s">
        <v>320</v>
      </c>
      <c r="J16" s="77" t="s">
        <v>321</v>
      </c>
      <c r="K16" s="36" t="s">
        <v>322</v>
      </c>
      <c r="L16" s="94" t="s">
        <v>323</v>
      </c>
    </row>
    <row r="17" spans="1:12" ht="15.6">
      <c r="A17" s="89"/>
      <c r="B17" s="37"/>
      <c r="C17" s="37"/>
      <c r="D17" s="90"/>
      <c r="E17" s="89"/>
      <c r="F17" s="37"/>
      <c r="G17" s="37"/>
      <c r="H17" s="90"/>
      <c r="I17" s="89"/>
      <c r="J17" s="37"/>
      <c r="K17" s="37"/>
      <c r="L17" s="90"/>
    </row>
    <row r="18" spans="1:12" ht="15.6">
      <c r="A18" s="89"/>
      <c r="B18" s="37"/>
      <c r="C18" s="37"/>
      <c r="D18" s="90"/>
      <c r="E18" s="89"/>
      <c r="F18" s="37"/>
      <c r="G18" s="37"/>
      <c r="H18" s="90"/>
      <c r="I18" s="89"/>
      <c r="J18" s="37"/>
      <c r="K18" s="37"/>
      <c r="L18" s="90"/>
    </row>
    <row r="19" spans="1:12" ht="15.6">
      <c r="A19" s="89"/>
      <c r="B19" s="37"/>
      <c r="C19" s="37"/>
      <c r="D19" s="90"/>
      <c r="E19" s="89"/>
      <c r="F19" s="37"/>
      <c r="G19" s="37"/>
      <c r="H19" s="90"/>
      <c r="I19" s="89"/>
      <c r="J19" s="37"/>
      <c r="K19" s="37"/>
      <c r="L19" s="90"/>
    </row>
    <row r="20" spans="1:12" ht="15.6">
      <c r="A20" s="89"/>
      <c r="B20" s="37"/>
      <c r="C20" s="37"/>
      <c r="D20" s="90"/>
      <c r="E20" s="89"/>
      <c r="F20" s="37"/>
      <c r="G20" s="37"/>
      <c r="H20" s="90"/>
      <c r="I20" s="89"/>
      <c r="J20" s="37"/>
      <c r="K20" s="37"/>
      <c r="L20" s="90"/>
    </row>
    <row r="21" spans="1:12" ht="15.6">
      <c r="A21" s="89"/>
      <c r="B21" s="37"/>
      <c r="C21" s="37"/>
      <c r="D21" s="90"/>
      <c r="E21" s="89"/>
      <c r="F21" s="37"/>
      <c r="G21" s="37"/>
      <c r="H21" s="90"/>
      <c r="I21" s="89"/>
      <c r="J21" s="37"/>
      <c r="K21" s="37"/>
      <c r="L21" s="90"/>
    </row>
    <row r="22" spans="1:12" ht="15.6">
      <c r="A22" s="89"/>
      <c r="B22" s="37"/>
      <c r="C22" s="37"/>
      <c r="D22" s="90"/>
      <c r="E22" s="89"/>
      <c r="F22" s="37"/>
      <c r="G22" s="37"/>
      <c r="H22" s="90"/>
      <c r="I22" s="89"/>
      <c r="J22" s="37"/>
      <c r="K22" s="37"/>
      <c r="L22" s="90"/>
    </row>
    <row r="23" spans="1:12" ht="15.6">
      <c r="A23" s="89"/>
      <c r="B23" s="37"/>
      <c r="C23" s="37"/>
      <c r="D23" s="90"/>
      <c r="E23" s="89"/>
      <c r="F23" s="37"/>
      <c r="G23" s="37"/>
      <c r="H23" s="90"/>
      <c r="I23" s="89"/>
      <c r="J23" s="37"/>
      <c r="K23" s="37"/>
      <c r="L23" s="90"/>
    </row>
    <row r="24" spans="1:12" ht="15.6">
      <c r="A24" s="89"/>
      <c r="B24" s="37"/>
      <c r="C24" s="37"/>
      <c r="D24" s="90"/>
      <c r="E24" s="89"/>
      <c r="F24" s="37"/>
      <c r="G24" s="37"/>
      <c r="H24" s="90"/>
      <c r="I24" s="89"/>
      <c r="J24" s="37"/>
      <c r="K24" s="37"/>
      <c r="L24" s="90"/>
    </row>
    <row r="25" spans="1:12" ht="15.6">
      <c r="A25" s="89"/>
      <c r="B25" s="37"/>
      <c r="C25" s="37"/>
      <c r="D25" s="90"/>
      <c r="E25" s="89"/>
      <c r="F25" s="37"/>
      <c r="G25" s="37"/>
      <c r="H25" s="90"/>
      <c r="I25" s="89"/>
      <c r="J25" s="37"/>
      <c r="K25" s="37"/>
      <c r="L25" s="90"/>
    </row>
    <row r="26" spans="1:12" ht="15.6">
      <c r="A26" s="89"/>
      <c r="B26" s="37"/>
      <c r="C26" s="37"/>
      <c r="D26" s="90"/>
      <c r="E26" s="89"/>
      <c r="F26" s="37"/>
      <c r="G26" s="37"/>
      <c r="H26" s="90"/>
      <c r="I26" s="89"/>
      <c r="J26" s="37"/>
      <c r="K26" s="37"/>
      <c r="L26" s="90"/>
    </row>
    <row r="27" spans="1:12" ht="15.6">
      <c r="A27" s="89"/>
      <c r="B27" s="37"/>
      <c r="C27" s="37"/>
      <c r="D27" s="90"/>
      <c r="E27" s="89"/>
      <c r="F27" s="37"/>
      <c r="G27" s="37"/>
      <c r="H27" s="90"/>
      <c r="I27" s="89"/>
      <c r="J27" s="37"/>
      <c r="K27" s="37"/>
      <c r="L27" s="90"/>
    </row>
    <row r="28" spans="1:12" ht="15.6">
      <c r="A28" s="89"/>
      <c r="B28" s="37"/>
      <c r="C28" s="37"/>
      <c r="D28" s="90"/>
      <c r="E28" s="89"/>
      <c r="F28" s="37"/>
      <c r="G28" s="37"/>
      <c r="H28" s="90"/>
      <c r="I28" s="89"/>
      <c r="J28" s="37"/>
      <c r="K28" s="37"/>
      <c r="L28" s="90"/>
    </row>
    <row r="29" spans="1:12" ht="15.6">
      <c r="A29" s="89"/>
      <c r="B29" s="37"/>
      <c r="C29" s="37"/>
      <c r="D29" s="90"/>
      <c r="E29" s="89"/>
      <c r="F29" s="37"/>
      <c r="G29" s="37"/>
      <c r="H29" s="90"/>
      <c r="I29" s="89"/>
      <c r="J29" s="37"/>
      <c r="K29" s="37"/>
      <c r="L29" s="90"/>
    </row>
    <row r="30" spans="1:12" ht="15.6">
      <c r="A30" s="89"/>
      <c r="B30" s="37"/>
      <c r="C30" s="37"/>
      <c r="D30" s="90"/>
      <c r="E30" s="89"/>
      <c r="F30" s="37"/>
      <c r="G30" s="37"/>
      <c r="H30" s="90"/>
      <c r="I30" s="89"/>
      <c r="J30" s="37"/>
      <c r="K30" s="37"/>
      <c r="L30" s="90"/>
    </row>
    <row r="31" spans="1:12" ht="15.6">
      <c r="A31" s="89"/>
      <c r="B31" s="37"/>
      <c r="C31" s="37"/>
      <c r="D31" s="90"/>
      <c r="E31" s="89"/>
      <c r="F31" s="37"/>
      <c r="G31" s="37"/>
      <c r="H31" s="90"/>
      <c r="I31" s="89"/>
      <c r="J31" s="37"/>
      <c r="K31" s="37"/>
      <c r="L31" s="90"/>
    </row>
    <row r="32" spans="1:12" ht="15.6">
      <c r="A32" s="89"/>
      <c r="B32" s="37"/>
      <c r="C32" s="37"/>
      <c r="D32" s="90"/>
      <c r="E32" s="89"/>
      <c r="F32" s="37"/>
      <c r="G32" s="37"/>
      <c r="H32" s="90"/>
      <c r="I32" s="89"/>
      <c r="J32" s="37"/>
      <c r="K32" s="37"/>
      <c r="L32" s="90"/>
    </row>
    <row r="33" spans="1:12" ht="15.6">
      <c r="A33" s="89"/>
      <c r="B33" s="37"/>
      <c r="C33" s="37"/>
      <c r="D33" s="90"/>
      <c r="E33" s="89"/>
      <c r="F33" s="37"/>
      <c r="G33" s="37"/>
      <c r="H33" s="90"/>
      <c r="I33" s="89"/>
      <c r="J33" s="37"/>
      <c r="K33" s="37"/>
      <c r="L33" s="90"/>
    </row>
    <row r="34" spans="1:12" ht="15.6">
      <c r="A34" s="89"/>
      <c r="B34" s="37"/>
      <c r="C34" s="37"/>
      <c r="D34" s="90"/>
      <c r="E34" s="89"/>
      <c r="F34" s="37"/>
      <c r="G34" s="37"/>
      <c r="H34" s="90"/>
      <c r="I34" s="89"/>
      <c r="J34" s="37"/>
      <c r="K34" s="37"/>
      <c r="L34" s="90"/>
    </row>
    <row r="35" spans="1:12" ht="15.6">
      <c r="A35" s="89"/>
      <c r="B35" s="37"/>
      <c r="C35" s="37"/>
      <c r="D35" s="90"/>
      <c r="E35" s="89"/>
      <c r="F35" s="37"/>
      <c r="G35" s="37"/>
      <c r="H35" s="90"/>
      <c r="I35" s="89"/>
      <c r="J35" s="37"/>
      <c r="K35" s="37"/>
      <c r="L35" s="90"/>
    </row>
    <row r="36" spans="1:12" ht="15.6">
      <c r="A36" s="89"/>
      <c r="B36" s="37"/>
      <c r="C36" s="37"/>
      <c r="D36" s="90"/>
      <c r="E36" s="89"/>
      <c r="F36" s="37"/>
      <c r="G36" s="37"/>
      <c r="H36" s="90"/>
      <c r="I36" s="89"/>
      <c r="J36" s="37"/>
      <c r="K36" s="37"/>
      <c r="L36" s="90"/>
    </row>
    <row r="37" spans="1:12" ht="15.6">
      <c r="A37" s="89"/>
      <c r="B37" s="37"/>
      <c r="C37" s="37"/>
      <c r="D37" s="90"/>
      <c r="E37" s="89"/>
      <c r="F37" s="37"/>
      <c r="G37" s="37"/>
      <c r="H37" s="90"/>
      <c r="I37" s="89"/>
      <c r="J37" s="37"/>
      <c r="K37" s="37"/>
      <c r="L37" s="90"/>
    </row>
    <row r="38" spans="1:12" ht="15.6">
      <c r="A38" s="89"/>
      <c r="B38" s="37"/>
      <c r="C38" s="37"/>
      <c r="D38" s="90"/>
      <c r="E38" s="89"/>
      <c r="F38" s="37"/>
      <c r="G38" s="37"/>
      <c r="H38" s="90"/>
      <c r="I38" s="89"/>
      <c r="J38" s="37"/>
      <c r="K38" s="37"/>
      <c r="L38" s="90"/>
    </row>
    <row r="39" spans="1:12" ht="15.6">
      <c r="A39" s="89"/>
      <c r="B39" s="37"/>
      <c r="C39" s="37"/>
      <c r="D39" s="90"/>
      <c r="E39" s="89"/>
      <c r="F39" s="37"/>
      <c r="G39" s="37"/>
      <c r="H39" s="90"/>
      <c r="I39" s="89"/>
      <c r="J39" s="37"/>
      <c r="K39" s="37"/>
      <c r="L39" s="90"/>
    </row>
    <row r="40" spans="1:12" ht="15.6">
      <c r="A40" s="89"/>
      <c r="B40" s="37"/>
      <c r="C40" s="37"/>
      <c r="D40" s="90"/>
      <c r="E40" s="89"/>
      <c r="F40" s="37"/>
      <c r="G40" s="37"/>
      <c r="H40" s="90"/>
      <c r="I40" s="89"/>
      <c r="J40" s="37"/>
      <c r="K40" s="37"/>
      <c r="L40" s="90"/>
    </row>
    <row r="41" spans="1:12" ht="15.6">
      <c r="A41" s="89"/>
      <c r="B41" s="37"/>
      <c r="C41" s="37"/>
      <c r="D41" s="90"/>
      <c r="E41" s="89"/>
      <c r="F41" s="37"/>
      <c r="G41" s="37"/>
      <c r="H41" s="90"/>
      <c r="I41" s="89"/>
      <c r="J41" s="37"/>
      <c r="K41" s="37"/>
      <c r="L41" s="90"/>
    </row>
    <row r="42" spans="1:12" ht="15.6">
      <c r="A42" s="89"/>
      <c r="B42" s="37"/>
      <c r="C42" s="37"/>
      <c r="D42" s="90"/>
      <c r="E42" s="89"/>
      <c r="F42" s="37"/>
      <c r="G42" s="37"/>
      <c r="H42" s="90"/>
      <c r="I42" s="89"/>
      <c r="J42" s="37"/>
      <c r="K42" s="37"/>
      <c r="L42" s="90"/>
    </row>
    <row r="43" spans="1:12" ht="15.6">
      <c r="A43" s="89"/>
      <c r="B43" s="37"/>
      <c r="C43" s="37"/>
      <c r="D43" s="90"/>
      <c r="E43" s="89"/>
      <c r="F43" s="37"/>
      <c r="G43" s="37"/>
      <c r="H43" s="90"/>
      <c r="I43" s="89"/>
      <c r="J43" s="37"/>
      <c r="K43" s="37"/>
      <c r="L43" s="90"/>
    </row>
    <row r="44" spans="1:12" ht="15.6">
      <c r="A44" s="89"/>
      <c r="B44" s="37"/>
      <c r="C44" s="37"/>
      <c r="D44" s="90"/>
      <c r="E44" s="89"/>
      <c r="F44" s="37"/>
      <c r="G44" s="37"/>
      <c r="H44" s="90"/>
      <c r="I44" s="89"/>
      <c r="J44" s="37"/>
      <c r="K44" s="37"/>
      <c r="L44" s="90"/>
    </row>
    <row r="45" spans="1:12" ht="15.6">
      <c r="A45" s="89"/>
      <c r="B45" s="37"/>
      <c r="C45" s="37"/>
      <c r="D45" s="90"/>
      <c r="E45" s="89"/>
      <c r="F45" s="37"/>
      <c r="G45" s="37"/>
      <c r="H45" s="90"/>
      <c r="I45" s="89"/>
      <c r="J45" s="37"/>
      <c r="K45" s="37"/>
      <c r="L45" s="90"/>
    </row>
    <row r="46" spans="1:12" ht="15.6">
      <c r="A46" s="89"/>
      <c r="B46" s="37"/>
      <c r="C46" s="37"/>
      <c r="D46" s="90"/>
      <c r="E46" s="89"/>
      <c r="F46" s="37"/>
      <c r="G46" s="37"/>
      <c r="H46" s="90"/>
      <c r="I46" s="89"/>
      <c r="J46" s="37"/>
      <c r="K46" s="37"/>
      <c r="L46" s="90"/>
    </row>
    <row r="47" spans="1:12" ht="15.6">
      <c r="A47" s="89"/>
      <c r="B47" s="37"/>
      <c r="C47" s="37"/>
      <c r="D47" s="90"/>
      <c r="E47" s="89"/>
      <c r="F47" s="37"/>
      <c r="G47" s="37"/>
      <c r="H47" s="90"/>
      <c r="I47" s="89"/>
      <c r="J47" s="37"/>
      <c r="K47" s="37"/>
      <c r="L47" s="90"/>
    </row>
    <row r="48" spans="1:12" ht="15.6">
      <c r="A48" s="89"/>
      <c r="B48" s="37"/>
      <c r="C48" s="37"/>
      <c r="D48" s="90"/>
      <c r="E48" s="89"/>
      <c r="F48" s="37"/>
      <c r="G48" s="37"/>
      <c r="H48" s="90"/>
      <c r="I48" s="89"/>
      <c r="J48" s="37"/>
      <c r="K48" s="37"/>
      <c r="L48" s="90"/>
    </row>
    <row r="49" spans="1:12" ht="15.6">
      <c r="A49" s="89"/>
      <c r="B49" s="37"/>
      <c r="C49" s="37"/>
      <c r="D49" s="90"/>
      <c r="E49" s="89"/>
      <c r="F49" s="37"/>
      <c r="G49" s="37"/>
      <c r="H49" s="90"/>
      <c r="I49" s="89"/>
      <c r="J49" s="37"/>
      <c r="K49" s="37"/>
      <c r="L49" s="90"/>
    </row>
    <row r="50" spans="1:12" ht="15.6">
      <c r="A50" s="89"/>
      <c r="B50" s="37"/>
      <c r="C50" s="37"/>
      <c r="D50" s="90"/>
      <c r="E50" s="89"/>
      <c r="F50" s="37"/>
      <c r="G50" s="37"/>
      <c r="H50" s="90"/>
      <c r="I50" s="89"/>
      <c r="J50" s="37"/>
      <c r="K50" s="37"/>
      <c r="L50" s="90"/>
    </row>
    <row r="51" spans="1:12" ht="15.6">
      <c r="A51" s="89"/>
      <c r="B51" s="37"/>
      <c r="C51" s="37"/>
      <c r="D51" s="90"/>
      <c r="E51" s="89"/>
      <c r="F51" s="37"/>
      <c r="G51" s="37"/>
      <c r="H51" s="90"/>
      <c r="I51" s="89"/>
      <c r="J51" s="37"/>
      <c r="K51" s="37"/>
      <c r="L51" s="90"/>
    </row>
    <row r="52" spans="1:12" ht="15.6">
      <c r="A52" s="89"/>
      <c r="B52" s="37"/>
      <c r="C52" s="37"/>
      <c r="D52" s="90"/>
      <c r="E52" s="89"/>
      <c r="F52" s="37"/>
      <c r="G52" s="37"/>
      <c r="H52" s="90"/>
      <c r="I52" s="89"/>
      <c r="J52" s="37"/>
      <c r="K52" s="37"/>
      <c r="L52" s="90"/>
    </row>
    <row r="53" spans="1:12" ht="15.6">
      <c r="A53" s="89"/>
      <c r="B53" s="37"/>
      <c r="C53" s="37"/>
      <c r="D53" s="90"/>
      <c r="E53" s="89"/>
      <c r="F53" s="37"/>
      <c r="G53" s="37"/>
      <c r="H53" s="90"/>
      <c r="I53" s="89"/>
      <c r="J53" s="37"/>
      <c r="K53" s="37"/>
      <c r="L53" s="90"/>
    </row>
    <row r="54" spans="1:12" ht="15.6">
      <c r="A54" s="89"/>
      <c r="B54" s="37"/>
      <c r="C54" s="37"/>
      <c r="D54" s="90"/>
      <c r="E54" s="89"/>
      <c r="F54" s="37"/>
      <c r="G54" s="37"/>
      <c r="H54" s="90"/>
      <c r="I54" s="89"/>
      <c r="J54" s="37"/>
      <c r="K54" s="37"/>
      <c r="L54" s="90"/>
    </row>
    <row r="55" spans="1:12" ht="15.6">
      <c r="A55" s="89"/>
      <c r="B55" s="37"/>
      <c r="C55" s="37"/>
      <c r="D55" s="90"/>
      <c r="E55" s="89"/>
      <c r="F55" s="37"/>
      <c r="G55" s="37"/>
      <c r="H55" s="90"/>
      <c r="I55" s="89"/>
      <c r="J55" s="37"/>
      <c r="K55" s="37"/>
      <c r="L55" s="90"/>
    </row>
    <row r="56" spans="1:12" ht="15.6">
      <c r="A56" s="89"/>
      <c r="B56" s="37"/>
      <c r="C56" s="37"/>
      <c r="D56" s="90"/>
      <c r="E56" s="89"/>
      <c r="F56" s="37"/>
      <c r="G56" s="37"/>
      <c r="H56" s="90"/>
      <c r="I56" s="89"/>
      <c r="J56" s="37"/>
      <c r="K56" s="37"/>
      <c r="L56" s="90"/>
    </row>
    <row r="57" spans="1:12" ht="15.6">
      <c r="A57" s="89"/>
      <c r="B57" s="37"/>
      <c r="C57" s="37"/>
      <c r="D57" s="90"/>
      <c r="E57" s="89"/>
      <c r="F57" s="37"/>
      <c r="G57" s="37"/>
      <c r="H57" s="90"/>
      <c r="I57" s="89"/>
      <c r="J57" s="37"/>
      <c r="K57" s="37"/>
      <c r="L57" s="90"/>
    </row>
    <row r="58" spans="1:12" ht="15.6">
      <c r="A58" s="89"/>
      <c r="B58" s="37"/>
      <c r="C58" s="37"/>
      <c r="D58" s="90"/>
      <c r="E58" s="89"/>
      <c r="F58" s="37"/>
      <c r="G58" s="37"/>
      <c r="H58" s="90"/>
      <c r="I58" s="89"/>
      <c r="J58" s="37"/>
      <c r="K58" s="37"/>
      <c r="L58" s="90"/>
    </row>
    <row r="59" spans="1:12" ht="15.6">
      <c r="A59" s="89"/>
      <c r="B59" s="37"/>
      <c r="C59" s="37"/>
      <c r="D59" s="90"/>
      <c r="E59" s="89"/>
      <c r="F59" s="37"/>
      <c r="G59" s="37"/>
      <c r="H59" s="90"/>
      <c r="I59" s="89"/>
      <c r="J59" s="37"/>
      <c r="K59" s="37"/>
      <c r="L59" s="90"/>
    </row>
    <row r="60" spans="1:12" ht="15.6">
      <c r="A60" s="89"/>
      <c r="B60" s="37"/>
      <c r="C60" s="37"/>
      <c r="D60" s="90"/>
      <c r="E60" s="89"/>
      <c r="F60" s="37"/>
      <c r="G60" s="37"/>
      <c r="H60" s="90"/>
      <c r="I60" s="89"/>
      <c r="J60" s="37"/>
      <c r="K60" s="37"/>
      <c r="L60" s="90"/>
    </row>
    <row r="61" spans="1:12" ht="15.6">
      <c r="A61" s="89"/>
      <c r="B61" s="37"/>
      <c r="C61" s="37"/>
      <c r="D61" s="90"/>
      <c r="E61" s="89"/>
      <c r="F61" s="37"/>
      <c r="G61" s="37"/>
      <c r="H61" s="90"/>
      <c r="I61" s="89"/>
      <c r="J61" s="37"/>
      <c r="K61" s="37"/>
      <c r="L61" s="90"/>
    </row>
    <row r="62" spans="1:12" ht="15.6">
      <c r="A62" s="89"/>
      <c r="B62" s="37"/>
      <c r="C62" s="37"/>
      <c r="D62" s="90"/>
      <c r="E62" s="89"/>
      <c r="F62" s="37"/>
      <c r="G62" s="37"/>
      <c r="H62" s="90"/>
      <c r="I62" s="89"/>
      <c r="J62" s="37"/>
      <c r="K62" s="37"/>
      <c r="L62" s="90"/>
    </row>
    <row r="63" spans="1:12" ht="15.6">
      <c r="A63" s="89"/>
      <c r="B63" s="37"/>
      <c r="C63" s="37"/>
      <c r="D63" s="90"/>
      <c r="E63" s="89"/>
      <c r="F63" s="37"/>
      <c r="G63" s="37"/>
      <c r="H63" s="90"/>
      <c r="I63" s="89"/>
      <c r="J63" s="37"/>
      <c r="K63" s="37"/>
      <c r="L63" s="90"/>
    </row>
    <row r="64" spans="1:12" ht="15.6">
      <c r="A64" s="89"/>
      <c r="B64" s="37"/>
      <c r="C64" s="37"/>
      <c r="D64" s="90"/>
      <c r="E64" s="89"/>
      <c r="F64" s="37"/>
      <c r="G64" s="37"/>
      <c r="H64" s="90"/>
      <c r="I64" s="89"/>
      <c r="J64" s="37"/>
      <c r="K64" s="37"/>
      <c r="L64" s="90"/>
    </row>
    <row r="65" spans="1:12" ht="15.6">
      <c r="A65" s="89"/>
      <c r="B65" s="37"/>
      <c r="C65" s="37"/>
      <c r="D65" s="90"/>
      <c r="E65" s="89"/>
      <c r="F65" s="37"/>
      <c r="G65" s="37"/>
      <c r="H65" s="90"/>
      <c r="I65" s="89"/>
      <c r="J65" s="37"/>
      <c r="K65" s="37"/>
      <c r="L65" s="90"/>
    </row>
    <row r="66" spans="1:12" ht="15.6">
      <c r="A66" s="89"/>
      <c r="B66" s="37"/>
      <c r="C66" s="37"/>
      <c r="D66" s="90"/>
      <c r="E66" s="89"/>
      <c r="F66" s="37"/>
      <c r="G66" s="37"/>
      <c r="H66" s="90"/>
      <c r="I66" s="89"/>
      <c r="J66" s="37"/>
      <c r="K66" s="37"/>
      <c r="L66" s="90"/>
    </row>
    <row r="67" spans="1:12" ht="15.6">
      <c r="A67" s="89"/>
      <c r="B67" s="37"/>
      <c r="C67" s="37"/>
      <c r="D67" s="90"/>
      <c r="E67" s="89"/>
      <c r="F67" s="37"/>
      <c r="G67" s="37"/>
      <c r="H67" s="90"/>
      <c r="I67" s="89"/>
      <c r="J67" s="37"/>
      <c r="K67" s="37"/>
      <c r="L67" s="90"/>
    </row>
    <row r="68" spans="1:12" ht="15.6">
      <c r="A68" s="89"/>
      <c r="B68" s="37"/>
      <c r="C68" s="37"/>
      <c r="D68" s="90"/>
      <c r="E68" s="89"/>
      <c r="F68" s="37"/>
      <c r="G68" s="37"/>
      <c r="H68" s="90"/>
      <c r="I68" s="89"/>
      <c r="J68" s="37"/>
      <c r="K68" s="37"/>
      <c r="L68" s="90"/>
    </row>
    <row r="69" spans="1:12" ht="15.6">
      <c r="A69" s="89"/>
      <c r="B69" s="37"/>
      <c r="C69" s="37"/>
      <c r="D69" s="90"/>
      <c r="E69" s="89"/>
      <c r="F69" s="37"/>
      <c r="G69" s="37"/>
      <c r="H69" s="90"/>
      <c r="I69" s="89"/>
      <c r="J69" s="37"/>
      <c r="K69" s="37"/>
      <c r="L69" s="90"/>
    </row>
    <row r="70" spans="1:12" ht="15.6">
      <c r="A70" s="89"/>
      <c r="B70" s="37"/>
      <c r="C70" s="37"/>
      <c r="D70" s="90"/>
      <c r="E70" s="89"/>
      <c r="F70" s="37"/>
      <c r="G70" s="37"/>
      <c r="H70" s="90"/>
      <c r="I70" s="89"/>
      <c r="J70" s="37"/>
      <c r="K70" s="37"/>
      <c r="L70" s="90"/>
    </row>
    <row r="71" spans="1:12" ht="15.6">
      <c r="A71" s="89"/>
      <c r="B71" s="37"/>
      <c r="C71" s="37"/>
      <c r="D71" s="90"/>
      <c r="E71" s="89"/>
      <c r="F71" s="37"/>
      <c r="G71" s="37"/>
      <c r="H71" s="90"/>
      <c r="I71" s="89"/>
      <c r="J71" s="37"/>
      <c r="K71" s="37"/>
      <c r="L71" s="90"/>
    </row>
    <row r="72" spans="1:12" ht="15.6">
      <c r="A72" s="89"/>
      <c r="B72" s="37"/>
      <c r="C72" s="37"/>
      <c r="D72" s="90"/>
      <c r="E72" s="89"/>
      <c r="F72" s="37"/>
      <c r="G72" s="37"/>
      <c r="H72" s="90"/>
      <c r="I72" s="89"/>
      <c r="J72" s="37"/>
      <c r="K72" s="37"/>
      <c r="L72" s="90"/>
    </row>
    <row r="73" spans="1:12" ht="15.6">
      <c r="A73" s="89"/>
      <c r="B73" s="37"/>
      <c r="C73" s="37"/>
      <c r="D73" s="90"/>
      <c r="E73" s="89"/>
      <c r="F73" s="37"/>
      <c r="G73" s="37"/>
      <c r="H73" s="90"/>
      <c r="I73" s="89"/>
      <c r="J73" s="37"/>
      <c r="K73" s="37"/>
      <c r="L73" s="90"/>
    </row>
    <row r="74" spans="1:12" ht="15.6">
      <c r="A74" s="89"/>
      <c r="B74" s="37"/>
      <c r="C74" s="37"/>
      <c r="D74" s="90"/>
      <c r="E74" s="89"/>
      <c r="F74" s="37"/>
      <c r="G74" s="37"/>
      <c r="H74" s="90"/>
      <c r="I74" s="89"/>
      <c r="J74" s="37"/>
      <c r="K74" s="37"/>
      <c r="L74" s="90"/>
    </row>
    <row r="75" spans="1:12" ht="15.6">
      <c r="A75" s="89"/>
      <c r="B75" s="37"/>
      <c r="C75" s="37"/>
      <c r="D75" s="90"/>
      <c r="E75" s="89"/>
      <c r="F75" s="37"/>
      <c r="G75" s="37"/>
      <c r="H75" s="90"/>
      <c r="I75" s="89"/>
      <c r="J75" s="37"/>
      <c r="K75" s="37"/>
      <c r="L75" s="90"/>
    </row>
    <row r="76" spans="1:12" ht="15.6">
      <c r="A76" s="89"/>
      <c r="B76" s="37"/>
      <c r="C76" s="37"/>
      <c r="D76" s="90"/>
      <c r="E76" s="89"/>
      <c r="F76" s="37"/>
      <c r="G76" s="37"/>
      <c r="H76" s="90"/>
      <c r="I76" s="89"/>
      <c r="J76" s="37"/>
      <c r="K76" s="37"/>
      <c r="L76" s="90"/>
    </row>
    <row r="77" spans="1:12" ht="15.6">
      <c r="A77" s="89"/>
      <c r="B77" s="37"/>
      <c r="C77" s="37"/>
      <c r="D77" s="90"/>
      <c r="E77" s="89"/>
      <c r="F77" s="37"/>
      <c r="G77" s="37"/>
      <c r="H77" s="90"/>
      <c r="I77" s="89"/>
      <c r="J77" s="37"/>
      <c r="K77" s="37"/>
      <c r="L77" s="90"/>
    </row>
    <row r="78" spans="1:12" ht="16.2" thickBot="1">
      <c r="A78" s="91"/>
      <c r="B78" s="92"/>
      <c r="C78" s="92"/>
      <c r="D78" s="93"/>
      <c r="E78" s="91"/>
      <c r="F78" s="92"/>
      <c r="G78" s="92"/>
      <c r="H78" s="93"/>
      <c r="I78" s="91"/>
      <c r="J78" s="92"/>
      <c r="K78" s="92"/>
      <c r="L78" s="93"/>
    </row>
    <row r="79" spans="1:12" ht="32.1" customHeight="1">
      <c r="B79" s="82" t="s">
        <v>324</v>
      </c>
      <c r="C79" s="83">
        <f>SUM(C17:C78)</f>
        <v>0</v>
      </c>
      <c r="F79" s="80" t="s">
        <v>324</v>
      </c>
      <c r="G79" s="81">
        <f>SUM(G17:G78)</f>
        <v>0</v>
      </c>
      <c r="J79" s="84" t="s">
        <v>324</v>
      </c>
      <c r="K79" s="85">
        <f>SUM(K17:K78)</f>
        <v>0</v>
      </c>
    </row>
    <row r="80" spans="1:12" ht="15.9" customHeight="1"/>
    <row r="81" spans="1:1" ht="15.9" customHeight="1"/>
    <row r="85" spans="1:1">
      <c r="A85" s="26" t="s">
        <v>325</v>
      </c>
    </row>
    <row r="86" spans="1:1">
      <c r="A86" s="26" t="s">
        <v>326</v>
      </c>
    </row>
    <row r="87" spans="1:1">
      <c r="A87" s="26" t="s">
        <v>327</v>
      </c>
    </row>
    <row r="88" spans="1:1">
      <c r="A88" s="26" t="s">
        <v>328</v>
      </c>
    </row>
    <row r="89" spans="1:1">
      <c r="A89" s="26" t="s">
        <v>329</v>
      </c>
    </row>
    <row r="90" spans="1:1">
      <c r="A90" s="26" t="s">
        <v>330</v>
      </c>
    </row>
    <row r="91" spans="1:1">
      <c r="A91" s="26" t="s">
        <v>331</v>
      </c>
    </row>
    <row r="92" spans="1:1">
      <c r="A92" s="26" t="s">
        <v>332</v>
      </c>
    </row>
    <row r="93" spans="1:1">
      <c r="A93" s="26" t="s">
        <v>333</v>
      </c>
    </row>
    <row r="94" spans="1:1">
      <c r="A94" s="26" t="s">
        <v>334</v>
      </c>
    </row>
    <row r="95" spans="1:1">
      <c r="A95" s="26" t="s">
        <v>335</v>
      </c>
    </row>
    <row r="96" spans="1:1">
      <c r="A96" s="26" t="s">
        <v>336</v>
      </c>
    </row>
    <row r="97" spans="1:1">
      <c r="A97" s="26" t="s">
        <v>337</v>
      </c>
    </row>
    <row r="98" spans="1:1">
      <c r="A98" s="26" t="s">
        <v>338</v>
      </c>
    </row>
    <row r="99" spans="1:1">
      <c r="A99" s="26" t="s">
        <v>339</v>
      </c>
    </row>
    <row r="100" spans="1:1">
      <c r="A100" s="26" t="s">
        <v>340</v>
      </c>
    </row>
  </sheetData>
  <mergeCells count="7">
    <mergeCell ref="I13:L13"/>
    <mergeCell ref="I15:L15"/>
    <mergeCell ref="A6:F6"/>
    <mergeCell ref="A15:D15"/>
    <mergeCell ref="A13:D13"/>
    <mergeCell ref="E15:H15"/>
    <mergeCell ref="E13:H13"/>
  </mergeCells>
  <dataValidations count="1">
    <dataValidation type="list" allowBlank="1" showInputMessage="1" showErrorMessage="1" sqref="B17:B78 F17:F78 J17:J78" xr:uid="{00000000-0002-0000-0700-000000000000}">
      <formula1>$A$86:$A$100</formula1>
    </dataValidation>
  </dataValidations>
  <pageMargins left="0.7" right="0.7" top="0.75" bottom="0.75" header="0.3" footer="0.3"/>
  <pageSetup paperSize="9" scale="15"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9DC9-B939-420B-B881-506BD1087D69}">
  <sheetPr codeName="Feuil9">
    <tabColor theme="2"/>
  </sheetPr>
  <dimension ref="A6:AJ195"/>
  <sheetViews>
    <sheetView showGridLines="0" view="pageBreakPreview" zoomScale="60" zoomScaleNormal="52" workbookViewId="0">
      <selection activeCell="C104" sqref="A104:XFD111"/>
    </sheetView>
  </sheetViews>
  <sheetFormatPr baseColWidth="10" defaultColWidth="12.6640625" defaultRowHeight="15.6"/>
  <cols>
    <col min="1" max="1" width="28.6640625" style="162" customWidth="1"/>
    <col min="2" max="2" width="25" style="162" customWidth="1"/>
    <col min="3" max="3" width="20.109375" style="161" customWidth="1"/>
    <col min="4" max="4" width="27.6640625" style="161" customWidth="1"/>
    <col min="5" max="5" width="76.109375" style="161" customWidth="1"/>
    <col min="6" max="6" width="39.109375" style="397" customWidth="1"/>
    <col min="7" max="9" width="43.5546875" style="397" customWidth="1"/>
    <col min="10" max="12" width="43.5546875" style="398" customWidth="1"/>
    <col min="13" max="14" width="20.44140625" style="398" customWidth="1"/>
    <col min="15" max="16384" width="12.6640625" style="416"/>
  </cols>
  <sheetData>
    <row r="6" spans="1:36" s="163" customFormat="1" ht="45.45" customHeight="1">
      <c r="A6" s="503" t="s">
        <v>341</v>
      </c>
      <c r="B6" s="503"/>
      <c r="C6" s="503"/>
      <c r="D6" s="503"/>
      <c r="E6" s="503"/>
      <c r="F6" s="396">
        <f>Instructions!C2</f>
        <v>0</v>
      </c>
      <c r="I6" s="397"/>
      <c r="J6" s="398"/>
    </row>
    <row r="7" spans="1:36" s="402" customFormat="1" ht="13.95" customHeight="1">
      <c r="A7" s="399" t="s">
        <v>342</v>
      </c>
      <c r="B7" s="399"/>
      <c r="C7" s="400"/>
      <c r="D7" s="400"/>
      <c r="E7" s="400"/>
      <c r="F7" s="400"/>
      <c r="G7" s="401"/>
      <c r="H7" s="401"/>
      <c r="I7" s="401"/>
      <c r="J7" s="401"/>
      <c r="K7" s="401"/>
      <c r="L7" s="401"/>
      <c r="M7" s="401"/>
      <c r="N7" s="401"/>
    </row>
    <row r="8" spans="1:36" s="402" customFormat="1" ht="13.95" customHeight="1">
      <c r="A8" s="399"/>
      <c r="B8" s="399"/>
      <c r="C8" s="400"/>
      <c r="D8" s="400"/>
      <c r="E8" s="400"/>
      <c r="F8" s="400"/>
      <c r="G8" s="401"/>
      <c r="H8" s="401"/>
      <c r="I8" s="401"/>
      <c r="J8" s="401"/>
      <c r="K8" s="401"/>
      <c r="L8" s="401"/>
      <c r="M8" s="401"/>
      <c r="N8" s="401"/>
    </row>
    <row r="9" spans="1:36" s="402" customFormat="1" ht="13.95" customHeight="1">
      <c r="A9" s="403" t="s">
        <v>343</v>
      </c>
      <c r="B9" s="403"/>
      <c r="C9" s="404"/>
      <c r="D9" s="404"/>
      <c r="E9" s="404"/>
      <c r="F9" s="400"/>
      <c r="G9" s="401"/>
      <c r="H9" s="401"/>
      <c r="I9" s="401"/>
      <c r="J9" s="401"/>
      <c r="K9" s="401"/>
      <c r="L9" s="401"/>
      <c r="M9" s="401"/>
      <c r="N9" s="401"/>
    </row>
    <row r="10" spans="1:36" s="406" customFormat="1" ht="13.95" customHeight="1">
      <c r="A10" s="405"/>
      <c r="B10" s="405"/>
      <c r="C10" s="405"/>
      <c r="D10" s="405"/>
      <c r="E10" s="405"/>
      <c r="F10" s="405"/>
      <c r="G10" s="405"/>
      <c r="H10" s="405"/>
      <c r="I10" s="405"/>
      <c r="J10" s="401"/>
      <c r="K10" s="401"/>
      <c r="L10" s="401"/>
      <c r="M10" s="401"/>
      <c r="N10" s="401"/>
      <c r="AH10" s="407"/>
      <c r="AI10" s="407"/>
      <c r="AJ10" s="407"/>
    </row>
    <row r="11" spans="1:36" s="406" customFormat="1" ht="13.95" customHeight="1">
      <c r="A11" s="400" t="s">
        <v>344</v>
      </c>
      <c r="B11" s="400"/>
      <c r="C11" s="408"/>
      <c r="D11" s="408"/>
      <c r="E11" s="408"/>
      <c r="F11" s="408"/>
      <c r="G11" s="408"/>
      <c r="H11" s="408"/>
      <c r="I11" s="409"/>
      <c r="J11" s="401"/>
      <c r="K11" s="401"/>
      <c r="L11" s="401"/>
      <c r="M11" s="401"/>
      <c r="N11" s="401"/>
      <c r="AH11" s="407"/>
      <c r="AI11" s="407"/>
      <c r="AJ11" s="407"/>
    </row>
    <row r="12" spans="1:36" s="406" customFormat="1" ht="13.95" customHeight="1">
      <c r="A12" s="410" t="s">
        <v>345</v>
      </c>
      <c r="B12" s="410"/>
      <c r="C12" s="408"/>
      <c r="D12" s="408"/>
      <c r="E12" s="408"/>
      <c r="F12" s="408"/>
      <c r="G12" s="408"/>
      <c r="H12" s="408"/>
      <c r="I12" s="409"/>
      <c r="J12" s="401"/>
      <c r="K12" s="401"/>
      <c r="L12" s="401"/>
      <c r="M12" s="401"/>
      <c r="N12" s="401"/>
      <c r="AH12" s="407"/>
      <c r="AI12" s="407"/>
      <c r="AJ12" s="407"/>
    </row>
    <row r="13" spans="1:36" s="406" customFormat="1" ht="13.95" customHeight="1">
      <c r="A13" s="408"/>
      <c r="B13" s="408"/>
      <c r="C13" s="408"/>
      <c r="D13" s="408"/>
      <c r="E13" s="408"/>
      <c r="F13" s="408"/>
      <c r="G13" s="408"/>
      <c r="H13" s="408"/>
      <c r="I13" s="409"/>
      <c r="J13" s="401"/>
      <c r="K13" s="401"/>
      <c r="L13" s="401"/>
      <c r="M13" s="401"/>
      <c r="N13" s="401"/>
      <c r="AH13" s="407"/>
      <c r="AI13" s="407"/>
      <c r="AJ13" s="407"/>
    </row>
    <row r="14" spans="1:36" s="406" customFormat="1" ht="13.95" customHeight="1">
      <c r="A14" s="408" t="s">
        <v>346</v>
      </c>
      <c r="B14" s="408"/>
      <c r="C14" s="408"/>
      <c r="D14" s="408"/>
      <c r="E14" s="408"/>
      <c r="F14" s="408"/>
      <c r="G14" s="408"/>
      <c r="H14" s="408"/>
      <c r="I14" s="409"/>
      <c r="J14" s="401"/>
      <c r="K14" s="401"/>
      <c r="L14" s="401"/>
      <c r="M14" s="401"/>
      <c r="N14" s="401"/>
      <c r="AH14" s="407"/>
      <c r="AI14" s="407"/>
      <c r="AJ14" s="407"/>
    </row>
    <row r="15" spans="1:36" s="406" customFormat="1" ht="13.95" customHeight="1">
      <c r="A15" s="408"/>
      <c r="B15" s="408"/>
      <c r="C15" s="408"/>
      <c r="D15" s="408"/>
      <c r="E15" s="408"/>
      <c r="F15" s="408"/>
      <c r="G15" s="408"/>
      <c r="H15" s="408"/>
      <c r="I15" s="409"/>
      <c r="J15" s="401"/>
      <c r="K15" s="401"/>
      <c r="L15" s="401"/>
      <c r="M15" s="401"/>
      <c r="N15" s="401"/>
      <c r="AH15" s="407"/>
      <c r="AI15" s="407"/>
      <c r="AJ15" s="407"/>
    </row>
    <row r="16" spans="1:36" s="412" customFormat="1" ht="13.95" customHeight="1">
      <c r="A16" s="411" t="s">
        <v>347</v>
      </c>
      <c r="B16" s="411"/>
      <c r="C16" s="411"/>
      <c r="D16" s="411"/>
      <c r="E16" s="411"/>
      <c r="F16" s="411"/>
      <c r="G16" s="411"/>
      <c r="H16" s="411"/>
      <c r="I16" s="411"/>
      <c r="J16" s="411"/>
      <c r="K16" s="411"/>
      <c r="L16" s="411"/>
      <c r="M16" s="411"/>
      <c r="N16" s="411"/>
    </row>
    <row r="17" spans="1:36" s="406" customFormat="1" ht="13.95" customHeight="1">
      <c r="A17" s="408"/>
      <c r="B17" s="408"/>
      <c r="C17" s="408"/>
      <c r="D17" s="408"/>
      <c r="E17" s="408"/>
      <c r="F17" s="408"/>
      <c r="G17" s="408"/>
      <c r="H17" s="408"/>
      <c r="I17" s="409"/>
      <c r="J17" s="401"/>
      <c r="K17" s="401"/>
      <c r="L17" s="401"/>
      <c r="M17" s="401"/>
      <c r="N17" s="401"/>
      <c r="AH17" s="407"/>
      <c r="AI17" s="407"/>
      <c r="AJ17" s="407"/>
    </row>
    <row r="18" spans="1:36" s="412" customFormat="1" ht="13.95" customHeight="1">
      <c r="A18" s="411" t="s">
        <v>348</v>
      </c>
      <c r="B18" s="411"/>
      <c r="C18" s="411"/>
      <c r="D18" s="411"/>
      <c r="E18" s="411"/>
      <c r="F18" s="411"/>
      <c r="G18" s="411"/>
      <c r="H18" s="411"/>
      <c r="I18" s="411"/>
      <c r="J18" s="411"/>
      <c r="K18" s="411"/>
      <c r="L18" s="411"/>
      <c r="M18" s="411"/>
      <c r="N18" s="411"/>
    </row>
    <row r="19" spans="1:36" s="412" customFormat="1" ht="13.95" customHeight="1">
      <c r="A19" s="411"/>
      <c r="B19" s="411"/>
      <c r="C19" s="411"/>
      <c r="D19" s="411"/>
      <c r="E19" s="411"/>
      <c r="F19" s="411"/>
      <c r="G19" s="411"/>
      <c r="H19" s="411"/>
      <c r="I19" s="411"/>
      <c r="J19" s="411"/>
      <c r="K19" s="411"/>
      <c r="L19" s="411"/>
      <c r="M19" s="411"/>
      <c r="N19" s="411"/>
    </row>
    <row r="20" spans="1:36" s="412" customFormat="1" ht="13.95" customHeight="1">
      <c r="A20" s="411" t="s">
        <v>349</v>
      </c>
      <c r="B20" s="411"/>
      <c r="C20" s="411"/>
      <c r="D20" s="411"/>
      <c r="E20" s="411"/>
      <c r="F20" s="411"/>
      <c r="G20" s="411"/>
      <c r="H20" s="411"/>
      <c r="I20" s="411"/>
      <c r="J20" s="411"/>
      <c r="K20" s="411"/>
      <c r="L20" s="411"/>
      <c r="M20" s="411"/>
      <c r="N20" s="411"/>
    </row>
    <row r="21" spans="1:36" s="412" customFormat="1" ht="13.95" customHeight="1">
      <c r="A21" s="411"/>
      <c r="B21" s="411"/>
      <c r="C21" s="411"/>
      <c r="D21" s="411"/>
      <c r="E21" s="411"/>
      <c r="F21" s="411"/>
      <c r="G21" s="411"/>
      <c r="H21" s="411"/>
      <c r="I21" s="411"/>
      <c r="J21" s="411"/>
      <c r="K21" s="411"/>
      <c r="L21" s="411"/>
      <c r="M21" s="411"/>
      <c r="N21" s="411"/>
    </row>
    <row r="22" spans="1:36" s="414" customFormat="1" ht="13.95" customHeight="1">
      <c r="A22" s="413" t="s">
        <v>350</v>
      </c>
      <c r="B22" s="413"/>
      <c r="C22" s="413"/>
      <c r="D22" s="413"/>
      <c r="E22" s="413"/>
      <c r="F22" s="413"/>
      <c r="G22" s="413"/>
      <c r="H22" s="413"/>
      <c r="I22" s="413"/>
      <c r="J22" s="413"/>
      <c r="K22" s="413"/>
      <c r="L22" s="413"/>
      <c r="M22" s="413"/>
      <c r="N22" s="413"/>
    </row>
    <row r="23" spans="1:36">
      <c r="A23" s="415"/>
      <c r="B23" s="415"/>
      <c r="C23" s="415"/>
      <c r="D23" s="415"/>
      <c r="E23" s="415"/>
      <c r="F23" s="415"/>
      <c r="G23" s="415"/>
      <c r="H23" s="163"/>
    </row>
    <row r="24" spans="1:36" ht="88.2" customHeight="1">
      <c r="A24" s="417"/>
      <c r="B24" s="417" t="s">
        <v>26</v>
      </c>
      <c r="C24" s="418" t="s">
        <v>351</v>
      </c>
      <c r="D24" s="419" t="s">
        <v>352</v>
      </c>
      <c r="E24" s="419" t="s">
        <v>353</v>
      </c>
      <c r="F24" s="420" t="s">
        <v>354</v>
      </c>
      <c r="G24" s="421"/>
      <c r="H24" s="421"/>
      <c r="I24" s="422"/>
      <c r="J24" s="422"/>
      <c r="K24" s="422"/>
      <c r="L24" s="422"/>
      <c r="M24" s="422"/>
      <c r="N24" s="422"/>
    </row>
    <row r="25" spans="1:36" s="425" customFormat="1">
      <c r="A25" s="423"/>
      <c r="B25" s="423"/>
      <c r="C25" s="424"/>
      <c r="D25" s="424"/>
      <c r="E25" s="424"/>
      <c r="F25" s="424"/>
    </row>
    <row r="26" spans="1:36" s="426" customFormat="1" ht="15" customHeight="1">
      <c r="A26" s="495" t="s">
        <v>355</v>
      </c>
      <c r="B26" s="497" t="s">
        <v>246</v>
      </c>
      <c r="C26" s="39"/>
      <c r="D26" s="40"/>
      <c r="E26" s="42"/>
      <c r="F26" s="41"/>
    </row>
    <row r="27" spans="1:36" s="426" customFormat="1" ht="15" customHeight="1">
      <c r="A27" s="496"/>
      <c r="B27" s="498"/>
      <c r="C27" s="39"/>
      <c r="D27" s="42"/>
      <c r="E27" s="40"/>
      <c r="F27" s="41"/>
    </row>
    <row r="28" spans="1:36" s="426" customFormat="1" ht="15" customHeight="1">
      <c r="A28" s="496"/>
      <c r="B28" s="498"/>
      <c r="C28" s="43"/>
      <c r="D28" s="42"/>
      <c r="E28" s="40"/>
      <c r="F28" s="41"/>
    </row>
    <row r="29" spans="1:36" s="426" customFormat="1" ht="15" customHeight="1">
      <c r="A29" s="496"/>
      <c r="B29" s="498"/>
      <c r="C29" s="39"/>
      <c r="D29" s="42"/>
      <c r="E29" s="40"/>
      <c r="F29" s="41"/>
    </row>
    <row r="30" spans="1:36" s="426" customFormat="1" ht="15" customHeight="1">
      <c r="A30" s="496"/>
      <c r="B30" s="498"/>
      <c r="C30" s="43"/>
      <c r="D30" s="42"/>
      <c r="E30" s="40"/>
      <c r="F30" s="41"/>
    </row>
    <row r="31" spans="1:36" s="426" customFormat="1" ht="15" customHeight="1">
      <c r="A31" s="496"/>
      <c r="B31" s="498"/>
      <c r="C31" s="39"/>
      <c r="D31" s="40"/>
      <c r="E31" s="40"/>
      <c r="F31" s="41"/>
    </row>
    <row r="32" spans="1:36" s="426" customFormat="1" ht="15" customHeight="1">
      <c r="A32" s="496"/>
      <c r="B32" s="498"/>
      <c r="C32" s="39"/>
      <c r="D32" s="40"/>
      <c r="E32" s="40"/>
      <c r="F32" s="41"/>
    </row>
    <row r="33" spans="1:6" s="426" customFormat="1" ht="15" customHeight="1">
      <c r="A33" s="496"/>
      <c r="B33" s="498"/>
      <c r="C33" s="427"/>
      <c r="D33" s="428"/>
      <c r="E33" s="428"/>
      <c r="F33" s="44">
        <f>SUBTOTAL(9,F26:F32)</f>
        <v>0</v>
      </c>
    </row>
    <row r="34" spans="1:6" s="426" customFormat="1" ht="15" customHeight="1">
      <c r="A34" s="496"/>
      <c r="B34" s="499" t="s">
        <v>247</v>
      </c>
      <c r="C34" s="39"/>
      <c r="D34" s="40"/>
      <c r="E34" s="40"/>
      <c r="F34" s="41"/>
    </row>
    <row r="35" spans="1:6" s="426" customFormat="1" ht="15" customHeight="1">
      <c r="A35" s="496"/>
      <c r="B35" s="499"/>
      <c r="C35" s="39"/>
      <c r="D35" s="42"/>
      <c r="E35" s="40"/>
      <c r="F35" s="41"/>
    </row>
    <row r="36" spans="1:6" s="426" customFormat="1" ht="15" customHeight="1">
      <c r="A36" s="496"/>
      <c r="B36" s="499"/>
      <c r="C36" s="43"/>
      <c r="D36" s="42"/>
      <c r="E36" s="40"/>
      <c r="F36" s="41"/>
    </row>
    <row r="37" spans="1:6" s="426" customFormat="1" ht="15" customHeight="1">
      <c r="A37" s="496"/>
      <c r="B37" s="499"/>
      <c r="C37" s="39"/>
      <c r="D37" s="42"/>
      <c r="E37" s="40"/>
      <c r="F37" s="41"/>
    </row>
    <row r="38" spans="1:6" s="426" customFormat="1" ht="15" customHeight="1">
      <c r="A38" s="496"/>
      <c r="B38" s="499"/>
      <c r="C38" s="43"/>
      <c r="D38" s="42"/>
      <c r="E38" s="40"/>
      <c r="F38" s="41"/>
    </row>
    <row r="39" spans="1:6" s="426" customFormat="1" ht="15" customHeight="1">
      <c r="A39" s="496"/>
      <c r="B39" s="499"/>
      <c r="C39" s="39"/>
      <c r="D39" s="40"/>
      <c r="E39" s="40"/>
      <c r="F39" s="41"/>
    </row>
    <row r="40" spans="1:6" s="426" customFormat="1" ht="15" customHeight="1">
      <c r="A40" s="496"/>
      <c r="B40" s="499"/>
      <c r="C40" s="39"/>
      <c r="D40" s="40"/>
      <c r="E40" s="40"/>
      <c r="F40" s="41"/>
    </row>
    <row r="41" spans="1:6" s="426" customFormat="1" ht="15" customHeight="1">
      <c r="A41" s="496"/>
      <c r="B41" s="500"/>
      <c r="C41" s="429"/>
      <c r="D41" s="430"/>
      <c r="E41" s="430"/>
      <c r="F41" s="45">
        <f>SUBTOTAL(9,F34:F40)</f>
        <v>0</v>
      </c>
    </row>
    <row r="42" spans="1:6" s="426" customFormat="1" ht="15" customHeight="1">
      <c r="A42" s="496"/>
      <c r="B42" s="493" t="s">
        <v>292</v>
      </c>
      <c r="C42" s="39"/>
      <c r="D42" s="40"/>
      <c r="E42" s="40"/>
      <c r="F42" s="41"/>
    </row>
    <row r="43" spans="1:6" s="426" customFormat="1" ht="15" customHeight="1">
      <c r="A43" s="496"/>
      <c r="B43" s="493"/>
      <c r="C43" s="39"/>
      <c r="D43" s="42"/>
      <c r="E43" s="40"/>
      <c r="F43" s="41"/>
    </row>
    <row r="44" spans="1:6" s="426" customFormat="1" ht="15" customHeight="1">
      <c r="A44" s="496"/>
      <c r="B44" s="493"/>
      <c r="C44" s="43"/>
      <c r="D44" s="42"/>
      <c r="E44" s="40"/>
      <c r="F44" s="41"/>
    </row>
    <row r="45" spans="1:6" s="426" customFormat="1" ht="15" customHeight="1">
      <c r="A45" s="496"/>
      <c r="B45" s="493"/>
      <c r="C45" s="39"/>
      <c r="D45" s="42"/>
      <c r="E45" s="40"/>
      <c r="F45" s="41"/>
    </row>
    <row r="46" spans="1:6" s="426" customFormat="1" ht="15" customHeight="1">
      <c r="A46" s="496"/>
      <c r="B46" s="493"/>
      <c r="C46" s="43"/>
      <c r="D46" s="42"/>
      <c r="E46" s="40"/>
      <c r="F46" s="41"/>
    </row>
    <row r="47" spans="1:6" s="426" customFormat="1" ht="15" customHeight="1">
      <c r="A47" s="496"/>
      <c r="B47" s="493"/>
      <c r="C47" s="39"/>
      <c r="D47" s="40"/>
      <c r="E47" s="40"/>
      <c r="F47" s="41"/>
    </row>
    <row r="48" spans="1:6" s="426" customFormat="1" ht="15" customHeight="1">
      <c r="A48" s="496"/>
      <c r="B48" s="493"/>
      <c r="C48" s="39"/>
      <c r="D48" s="40"/>
      <c r="E48" s="40"/>
      <c r="F48" s="41"/>
    </row>
    <row r="49" spans="1:6" s="426" customFormat="1" ht="15" customHeight="1">
      <c r="A49" s="502"/>
      <c r="B49" s="494"/>
      <c r="C49" s="431"/>
      <c r="D49" s="432"/>
      <c r="E49" s="432"/>
      <c r="F49" s="68">
        <f>SUBTOTAL(9,F42:F48)</f>
        <v>0</v>
      </c>
    </row>
    <row r="50" spans="1:6" s="425" customFormat="1">
      <c r="A50" s="423"/>
      <c r="B50" s="423"/>
      <c r="C50" s="424"/>
      <c r="D50" s="424"/>
      <c r="E50" s="424"/>
      <c r="F50" s="433">
        <f>SUBTOTAL(9,F26:F49)</f>
        <v>0</v>
      </c>
    </row>
    <row r="51" spans="1:6" s="426" customFormat="1" ht="15" customHeight="1">
      <c r="A51" s="495" t="s">
        <v>356</v>
      </c>
      <c r="B51" s="497" t="s">
        <v>246</v>
      </c>
      <c r="C51" s="39"/>
      <c r="D51" s="40"/>
      <c r="E51" s="40"/>
      <c r="F51" s="41"/>
    </row>
    <row r="52" spans="1:6" s="426" customFormat="1" ht="15" customHeight="1">
      <c r="A52" s="496"/>
      <c r="B52" s="498"/>
      <c r="C52" s="39"/>
      <c r="D52" s="40"/>
      <c r="E52" s="40"/>
      <c r="F52" s="41"/>
    </row>
    <row r="53" spans="1:6" s="426" customFormat="1" ht="15" customHeight="1">
      <c r="A53" s="496"/>
      <c r="B53" s="498"/>
      <c r="C53" s="39"/>
      <c r="D53" s="40"/>
      <c r="E53" s="40"/>
      <c r="F53" s="41"/>
    </row>
    <row r="54" spans="1:6" s="426" customFormat="1" ht="15" customHeight="1">
      <c r="A54" s="496"/>
      <c r="B54" s="498"/>
      <c r="C54" s="39"/>
      <c r="D54" s="40"/>
      <c r="E54" s="40"/>
      <c r="F54" s="41"/>
    </row>
    <row r="55" spans="1:6" s="426" customFormat="1" ht="15" customHeight="1">
      <c r="A55" s="496"/>
      <c r="B55" s="498"/>
      <c r="C55" s="39"/>
      <c r="D55" s="40"/>
      <c r="E55" s="40"/>
      <c r="F55" s="41"/>
    </row>
    <row r="56" spans="1:6" s="426" customFormat="1" ht="15" customHeight="1">
      <c r="A56" s="496"/>
      <c r="B56" s="498"/>
      <c r="C56" s="39"/>
      <c r="D56" s="40"/>
      <c r="E56" s="40"/>
      <c r="F56" s="41"/>
    </row>
    <row r="57" spans="1:6" s="426" customFormat="1" ht="15" customHeight="1">
      <c r="A57" s="496"/>
      <c r="B57" s="498"/>
      <c r="C57" s="39"/>
      <c r="D57" s="40"/>
      <c r="E57" s="40"/>
      <c r="F57" s="41"/>
    </row>
    <row r="58" spans="1:6" s="426" customFormat="1" ht="15" customHeight="1">
      <c r="A58" s="496"/>
      <c r="B58" s="498"/>
      <c r="C58" s="39"/>
      <c r="D58" s="40"/>
      <c r="E58" s="40"/>
      <c r="F58" s="41"/>
    </row>
    <row r="59" spans="1:6" s="426" customFormat="1" ht="15" customHeight="1">
      <c r="A59" s="496"/>
      <c r="B59" s="498"/>
      <c r="C59" s="39"/>
      <c r="D59" s="40"/>
      <c r="E59" s="40"/>
      <c r="F59" s="41"/>
    </row>
    <row r="60" spans="1:6" s="426" customFormat="1" ht="15" customHeight="1">
      <c r="A60" s="496"/>
      <c r="B60" s="498"/>
      <c r="C60" s="39"/>
      <c r="D60" s="40"/>
      <c r="E60" s="40"/>
      <c r="F60" s="41"/>
    </row>
    <row r="61" spans="1:6" s="426" customFormat="1" ht="15" customHeight="1">
      <c r="A61" s="496"/>
      <c r="B61" s="498"/>
      <c r="C61" s="39"/>
      <c r="D61" s="40"/>
      <c r="E61" s="40"/>
      <c r="F61" s="41"/>
    </row>
    <row r="62" spans="1:6" s="426" customFormat="1" ht="15" customHeight="1">
      <c r="A62" s="496"/>
      <c r="B62" s="498"/>
      <c r="C62" s="39"/>
      <c r="D62" s="40"/>
      <c r="E62" s="40"/>
      <c r="F62" s="41"/>
    </row>
    <row r="63" spans="1:6" s="426" customFormat="1" ht="15" customHeight="1">
      <c r="A63" s="496"/>
      <c r="B63" s="498"/>
      <c r="C63" s="39"/>
      <c r="D63" s="40"/>
      <c r="E63" s="40"/>
      <c r="F63" s="41"/>
    </row>
    <row r="64" spans="1:6" s="426" customFormat="1" ht="15" customHeight="1">
      <c r="A64" s="496"/>
      <c r="B64" s="498"/>
      <c r="C64" s="39"/>
      <c r="D64" s="40"/>
      <c r="E64" s="40"/>
      <c r="F64" s="41"/>
    </row>
    <row r="65" spans="1:6" s="426" customFormat="1" ht="15" customHeight="1">
      <c r="A65" s="496"/>
      <c r="B65" s="498"/>
      <c r="C65" s="39"/>
      <c r="D65" s="40"/>
      <c r="E65" s="40"/>
      <c r="F65" s="41"/>
    </row>
    <row r="66" spans="1:6" s="426" customFormat="1" ht="15" customHeight="1">
      <c r="A66" s="496"/>
      <c r="B66" s="498"/>
      <c r="C66" s="39"/>
      <c r="D66" s="40"/>
      <c r="E66" s="40"/>
      <c r="F66" s="41"/>
    </row>
    <row r="67" spans="1:6" s="426" customFormat="1" ht="15" customHeight="1">
      <c r="A67" s="496"/>
      <c r="B67" s="498"/>
      <c r="C67" s="39"/>
      <c r="D67" s="40"/>
      <c r="E67" s="40"/>
      <c r="F67" s="41"/>
    </row>
    <row r="68" spans="1:6" s="426" customFormat="1" ht="15" customHeight="1">
      <c r="A68" s="496"/>
      <c r="B68" s="498"/>
      <c r="C68" s="39"/>
      <c r="D68" s="40"/>
      <c r="E68" s="40"/>
      <c r="F68" s="41"/>
    </row>
    <row r="69" spans="1:6" s="426" customFormat="1" ht="15" customHeight="1">
      <c r="A69" s="496"/>
      <c r="B69" s="498"/>
      <c r="C69" s="39"/>
      <c r="D69" s="40"/>
      <c r="E69" s="40"/>
      <c r="F69" s="41"/>
    </row>
    <row r="70" spans="1:6" s="426" customFormat="1" ht="15" customHeight="1">
      <c r="A70" s="496"/>
      <c r="B70" s="498"/>
      <c r="C70" s="39"/>
      <c r="D70" s="40"/>
      <c r="E70" s="40"/>
      <c r="F70" s="41"/>
    </row>
    <row r="71" spans="1:6" s="426" customFormat="1" ht="15" customHeight="1">
      <c r="A71" s="496"/>
      <c r="B71" s="498"/>
      <c r="C71" s="39"/>
      <c r="D71" s="40"/>
      <c r="E71" s="40"/>
      <c r="F71" s="41"/>
    </row>
    <row r="72" spans="1:6" s="426" customFormat="1" ht="15" customHeight="1">
      <c r="A72" s="496"/>
      <c r="B72" s="498"/>
      <c r="C72" s="39"/>
      <c r="D72" s="40"/>
      <c r="E72" s="40"/>
      <c r="F72" s="41"/>
    </row>
    <row r="73" spans="1:6" s="426" customFormat="1" ht="15" customHeight="1">
      <c r="A73" s="496"/>
      <c r="B73" s="498"/>
      <c r="C73" s="39"/>
      <c r="D73" s="40"/>
      <c r="E73" s="40"/>
      <c r="F73" s="41"/>
    </row>
    <row r="74" spans="1:6" s="426" customFormat="1" ht="15" customHeight="1">
      <c r="A74" s="496"/>
      <c r="B74" s="498"/>
      <c r="C74" s="39"/>
      <c r="D74" s="40"/>
      <c r="E74" s="40"/>
      <c r="F74" s="41"/>
    </row>
    <row r="75" spans="1:6" s="426" customFormat="1" ht="15" customHeight="1">
      <c r="A75" s="496"/>
      <c r="B75" s="498"/>
      <c r="C75" s="39"/>
      <c r="D75" s="40"/>
      <c r="E75" s="40"/>
      <c r="F75" s="41"/>
    </row>
    <row r="76" spans="1:6" s="426" customFormat="1" ht="15" customHeight="1">
      <c r="A76" s="496"/>
      <c r="B76" s="498"/>
      <c r="C76" s="39"/>
      <c r="D76" s="40"/>
      <c r="E76" s="40"/>
      <c r="F76" s="41"/>
    </row>
    <row r="77" spans="1:6" s="426" customFormat="1" ht="15" customHeight="1">
      <c r="A77" s="496"/>
      <c r="B77" s="498"/>
      <c r="C77" s="39"/>
      <c r="D77" s="40"/>
      <c r="E77" s="40"/>
      <c r="F77" s="41"/>
    </row>
    <row r="78" spans="1:6" s="426" customFormat="1" ht="15" customHeight="1">
      <c r="A78" s="496"/>
      <c r="B78" s="498"/>
      <c r="C78" s="39"/>
      <c r="D78" s="40"/>
      <c r="E78" s="40"/>
      <c r="F78" s="41"/>
    </row>
    <row r="79" spans="1:6" s="426" customFormat="1" ht="15" customHeight="1">
      <c r="A79" s="496"/>
      <c r="B79" s="498"/>
      <c r="C79" s="39"/>
      <c r="D79" s="40"/>
      <c r="E79" s="40"/>
      <c r="F79" s="41"/>
    </row>
    <row r="80" spans="1:6" s="426" customFormat="1" ht="15" customHeight="1">
      <c r="A80" s="496"/>
      <c r="B80" s="498"/>
      <c r="C80" s="39"/>
      <c r="D80" s="40"/>
      <c r="E80" s="40"/>
      <c r="F80" s="41"/>
    </row>
    <row r="81" spans="1:6" s="426" customFormat="1" ht="15" customHeight="1">
      <c r="A81" s="496"/>
      <c r="B81" s="498"/>
      <c r="C81" s="39"/>
      <c r="D81" s="40"/>
      <c r="E81" s="40"/>
      <c r="F81" s="41"/>
    </row>
    <row r="82" spans="1:6" s="426" customFormat="1" ht="15" customHeight="1">
      <c r="A82" s="496"/>
      <c r="B82" s="498"/>
      <c r="C82" s="39"/>
      <c r="D82" s="40"/>
      <c r="E82" s="40"/>
      <c r="F82" s="41"/>
    </row>
    <row r="83" spans="1:6" s="426" customFormat="1" ht="15" customHeight="1">
      <c r="A83" s="496"/>
      <c r="B83" s="498"/>
      <c r="C83" s="39"/>
      <c r="D83" s="40"/>
      <c r="E83" s="40"/>
      <c r="F83" s="41"/>
    </row>
    <row r="84" spans="1:6" s="426" customFormat="1" ht="15" customHeight="1">
      <c r="A84" s="496"/>
      <c r="B84" s="498"/>
      <c r="C84" s="39"/>
      <c r="D84" s="40"/>
      <c r="E84" s="40"/>
      <c r="F84" s="41"/>
    </row>
    <row r="85" spans="1:6" s="426" customFormat="1" ht="15" customHeight="1">
      <c r="A85" s="496"/>
      <c r="B85" s="498"/>
      <c r="C85" s="39"/>
      <c r="D85" s="40"/>
      <c r="E85" s="40"/>
      <c r="F85" s="41"/>
    </row>
    <row r="86" spans="1:6" s="426" customFormat="1" ht="15" customHeight="1">
      <c r="A86" s="496"/>
      <c r="B86" s="498"/>
      <c r="C86" s="39"/>
      <c r="D86" s="40"/>
      <c r="E86" s="40"/>
      <c r="F86" s="41"/>
    </row>
    <row r="87" spans="1:6" s="426" customFormat="1" ht="15" customHeight="1">
      <c r="A87" s="496"/>
      <c r="B87" s="498"/>
      <c r="C87" s="39"/>
      <c r="D87" s="40"/>
      <c r="E87" s="40"/>
      <c r="F87" s="41"/>
    </row>
    <row r="88" spans="1:6" s="426" customFormat="1" ht="15" customHeight="1">
      <c r="A88" s="496"/>
      <c r="B88" s="498"/>
      <c r="C88" s="39"/>
      <c r="D88" s="40"/>
      <c r="E88" s="40"/>
      <c r="F88" s="41"/>
    </row>
    <row r="89" spans="1:6" s="426" customFormat="1" ht="15" customHeight="1">
      <c r="A89" s="496"/>
      <c r="B89" s="498"/>
      <c r="C89" s="39"/>
      <c r="D89" s="40"/>
      <c r="E89" s="40"/>
      <c r="F89" s="41"/>
    </row>
    <row r="90" spans="1:6" s="426" customFormat="1" ht="15" customHeight="1">
      <c r="A90" s="496"/>
      <c r="B90" s="498"/>
      <c r="C90" s="39"/>
      <c r="D90" s="40"/>
      <c r="E90" s="40"/>
      <c r="F90" s="41"/>
    </row>
    <row r="91" spans="1:6" s="426" customFormat="1" ht="15" customHeight="1">
      <c r="A91" s="496"/>
      <c r="B91" s="498"/>
      <c r="C91" s="39"/>
      <c r="D91" s="40"/>
      <c r="E91" s="40"/>
      <c r="F91" s="41"/>
    </row>
    <row r="92" spans="1:6" s="426" customFormat="1" ht="15" customHeight="1">
      <c r="A92" s="496"/>
      <c r="B92" s="498"/>
      <c r="C92" s="39"/>
      <c r="D92" s="40"/>
      <c r="E92" s="40"/>
      <c r="F92" s="41"/>
    </row>
    <row r="93" spans="1:6" s="426" customFormat="1" ht="15" customHeight="1">
      <c r="A93" s="496"/>
      <c r="B93" s="498"/>
      <c r="C93" s="39"/>
      <c r="D93" s="40"/>
      <c r="E93" s="40"/>
      <c r="F93" s="41"/>
    </row>
    <row r="94" spans="1:6" s="426" customFormat="1" ht="15" customHeight="1">
      <c r="A94" s="496"/>
      <c r="B94" s="498"/>
      <c r="C94" s="39"/>
      <c r="D94" s="40"/>
      <c r="E94" s="40"/>
      <c r="F94" s="41"/>
    </row>
    <row r="95" spans="1:6" s="426" customFormat="1" ht="15" customHeight="1">
      <c r="A95" s="496"/>
      <c r="B95" s="498"/>
      <c r="C95" s="427"/>
      <c r="D95" s="428"/>
      <c r="E95" s="428"/>
      <c r="F95" s="44">
        <f>SUBTOTAL(9,F51:F94)</f>
        <v>0</v>
      </c>
    </row>
    <row r="96" spans="1:6" s="426" customFormat="1" ht="15" customHeight="1">
      <c r="A96" s="496"/>
      <c r="B96" s="499" t="s">
        <v>247</v>
      </c>
      <c r="C96" s="39"/>
      <c r="D96" s="40"/>
      <c r="E96" s="40"/>
      <c r="F96" s="41"/>
    </row>
    <row r="97" spans="1:6" s="426" customFormat="1" ht="15" customHeight="1">
      <c r="A97" s="496"/>
      <c r="B97" s="499"/>
      <c r="C97" s="39"/>
      <c r="D97" s="42"/>
      <c r="E97" s="40"/>
      <c r="F97" s="41"/>
    </row>
    <row r="98" spans="1:6" s="426" customFormat="1" ht="15" customHeight="1">
      <c r="A98" s="496"/>
      <c r="B98" s="499"/>
      <c r="C98" s="43"/>
      <c r="D98" s="42"/>
      <c r="E98" s="40"/>
      <c r="F98" s="41"/>
    </row>
    <row r="99" spans="1:6" s="426" customFormat="1" ht="15" customHeight="1">
      <c r="A99" s="496"/>
      <c r="B99" s="499"/>
      <c r="C99" s="39"/>
      <c r="D99" s="42"/>
      <c r="E99" s="40"/>
      <c r="F99" s="41"/>
    </row>
    <row r="100" spans="1:6" s="426" customFormat="1" ht="15" customHeight="1">
      <c r="A100" s="496"/>
      <c r="B100" s="499"/>
      <c r="C100" s="43"/>
      <c r="D100" s="42"/>
      <c r="E100" s="40"/>
      <c r="F100" s="41"/>
    </row>
    <row r="101" spans="1:6" s="426" customFormat="1" ht="15" customHeight="1">
      <c r="A101" s="496"/>
      <c r="B101" s="499"/>
      <c r="C101" s="39"/>
      <c r="D101" s="40"/>
      <c r="E101" s="40"/>
      <c r="F101" s="41"/>
    </row>
    <row r="102" spans="1:6" s="426" customFormat="1" ht="15" customHeight="1">
      <c r="A102" s="496"/>
      <c r="B102" s="499"/>
      <c r="C102" s="39"/>
      <c r="D102" s="42"/>
      <c r="E102" s="40"/>
      <c r="F102" s="41"/>
    </row>
    <row r="103" spans="1:6" s="426" customFormat="1" ht="15" customHeight="1">
      <c r="A103" s="496"/>
      <c r="B103" s="499"/>
      <c r="C103" s="43"/>
      <c r="D103" s="42"/>
      <c r="E103" s="40"/>
      <c r="F103" s="41"/>
    </row>
    <row r="104" spans="1:6" s="426" customFormat="1" ht="15" customHeight="1">
      <c r="A104" s="496"/>
      <c r="B104" s="499"/>
      <c r="C104" s="39"/>
      <c r="D104" s="40"/>
      <c r="E104" s="40"/>
      <c r="F104" s="41"/>
    </row>
    <row r="105" spans="1:6" s="426" customFormat="1" ht="15" customHeight="1">
      <c r="A105" s="496"/>
      <c r="B105" s="499"/>
      <c r="C105" s="43"/>
      <c r="D105" s="42"/>
      <c r="E105" s="40"/>
      <c r="F105" s="41"/>
    </row>
    <row r="106" spans="1:6" s="426" customFormat="1" ht="15" customHeight="1">
      <c r="A106" s="496"/>
      <c r="B106" s="499"/>
      <c r="C106" s="39"/>
      <c r="D106" s="42"/>
      <c r="E106" s="40"/>
      <c r="F106" s="41"/>
    </row>
    <row r="107" spans="1:6" s="426" customFormat="1" ht="15" customHeight="1">
      <c r="A107" s="496"/>
      <c r="B107" s="499"/>
      <c r="C107" s="43"/>
      <c r="D107" s="42"/>
      <c r="E107" s="40"/>
      <c r="F107" s="41"/>
    </row>
    <row r="108" spans="1:6" s="426" customFormat="1" ht="15" customHeight="1">
      <c r="A108" s="496"/>
      <c r="B108" s="499"/>
      <c r="C108" s="39"/>
      <c r="D108" s="40"/>
      <c r="E108" s="40"/>
      <c r="F108" s="41"/>
    </row>
    <row r="109" spans="1:6" s="426" customFormat="1" ht="15" customHeight="1">
      <c r="A109" s="496"/>
      <c r="B109" s="499"/>
      <c r="C109" s="39"/>
      <c r="D109" s="42"/>
      <c r="E109" s="40"/>
      <c r="F109" s="41"/>
    </row>
    <row r="110" spans="1:6" s="426" customFormat="1" ht="15" customHeight="1">
      <c r="A110" s="496"/>
      <c r="B110" s="499"/>
      <c r="C110" s="43"/>
      <c r="D110" s="42"/>
      <c r="E110" s="40"/>
      <c r="F110" s="41"/>
    </row>
    <row r="111" spans="1:6" s="426" customFormat="1" ht="15" customHeight="1">
      <c r="A111" s="496"/>
      <c r="B111" s="499"/>
      <c r="C111" s="39"/>
      <c r="D111" s="40"/>
      <c r="E111" s="40"/>
      <c r="F111" s="41"/>
    </row>
    <row r="112" spans="1:6" s="426" customFormat="1" ht="15" customHeight="1">
      <c r="A112" s="496"/>
      <c r="B112" s="499"/>
      <c r="C112" s="39"/>
      <c r="D112" s="40"/>
      <c r="E112" s="40"/>
      <c r="F112" s="41"/>
    </row>
    <row r="113" spans="1:6" s="426" customFormat="1" ht="15" customHeight="1">
      <c r="A113" s="496"/>
      <c r="B113" s="499"/>
      <c r="C113" s="43"/>
      <c r="D113" s="42"/>
      <c r="E113" s="40"/>
      <c r="F113" s="41"/>
    </row>
    <row r="114" spans="1:6" s="426" customFormat="1" ht="15" customHeight="1">
      <c r="A114" s="496"/>
      <c r="B114" s="499"/>
      <c r="C114" s="39"/>
      <c r="D114" s="42"/>
      <c r="E114" s="40"/>
      <c r="F114" s="41"/>
    </row>
    <row r="115" spans="1:6" s="426" customFormat="1" ht="15" customHeight="1">
      <c r="A115" s="496"/>
      <c r="B115" s="499"/>
      <c r="C115" s="43"/>
      <c r="D115" s="42"/>
      <c r="E115" s="40"/>
      <c r="F115" s="41"/>
    </row>
    <row r="116" spans="1:6" s="426" customFormat="1" ht="15" customHeight="1">
      <c r="A116" s="496"/>
      <c r="B116" s="499"/>
      <c r="C116" s="39"/>
      <c r="D116" s="40"/>
      <c r="E116" s="40"/>
      <c r="F116" s="41"/>
    </row>
    <row r="117" spans="1:6" s="426" customFormat="1" ht="15" customHeight="1">
      <c r="A117" s="496"/>
      <c r="B117" s="499"/>
      <c r="C117" s="39"/>
      <c r="D117" s="42"/>
      <c r="E117" s="40"/>
      <c r="F117" s="41"/>
    </row>
    <row r="118" spans="1:6" s="426" customFormat="1" ht="15" customHeight="1">
      <c r="A118" s="496"/>
      <c r="B118" s="499"/>
      <c r="C118" s="43"/>
      <c r="D118" s="42"/>
      <c r="E118" s="40"/>
      <c r="F118" s="41"/>
    </row>
    <row r="119" spans="1:6" s="426" customFormat="1" ht="15" customHeight="1">
      <c r="A119" s="496"/>
      <c r="B119" s="499"/>
      <c r="C119" s="39"/>
      <c r="D119" s="40"/>
      <c r="E119" s="40"/>
      <c r="F119" s="41"/>
    </row>
    <row r="120" spans="1:6" s="426" customFormat="1" ht="15" customHeight="1">
      <c r="A120" s="496"/>
      <c r="B120" s="499"/>
      <c r="C120" s="43"/>
      <c r="D120" s="42"/>
      <c r="E120" s="40"/>
      <c r="F120" s="41"/>
    </row>
    <row r="121" spans="1:6" s="426" customFormat="1" ht="15" customHeight="1">
      <c r="A121" s="496"/>
      <c r="B121" s="499"/>
      <c r="C121" s="39"/>
      <c r="D121" s="42"/>
      <c r="E121" s="40"/>
      <c r="F121" s="41"/>
    </row>
    <row r="122" spans="1:6" s="426" customFormat="1" ht="15" customHeight="1">
      <c r="A122" s="496"/>
      <c r="B122" s="499"/>
      <c r="C122" s="43"/>
      <c r="D122" s="42"/>
      <c r="E122" s="40"/>
      <c r="F122" s="41"/>
    </row>
    <row r="123" spans="1:6" s="426" customFormat="1" ht="15" customHeight="1">
      <c r="A123" s="496"/>
      <c r="B123" s="499"/>
      <c r="C123" s="39"/>
      <c r="D123" s="40"/>
      <c r="E123" s="40"/>
      <c r="F123" s="41"/>
    </row>
    <row r="124" spans="1:6" s="426" customFormat="1" ht="15" customHeight="1">
      <c r="A124" s="496"/>
      <c r="B124" s="499"/>
      <c r="C124" s="39"/>
      <c r="D124" s="42"/>
      <c r="E124" s="40"/>
      <c r="F124" s="41"/>
    </row>
    <row r="125" spans="1:6" s="426" customFormat="1" ht="15" customHeight="1">
      <c r="A125" s="496"/>
      <c r="B125" s="499"/>
      <c r="C125" s="43"/>
      <c r="D125" s="42"/>
      <c r="E125" s="40"/>
      <c r="F125" s="41"/>
    </row>
    <row r="126" spans="1:6" s="426" customFormat="1" ht="15" customHeight="1">
      <c r="A126" s="496"/>
      <c r="B126" s="499"/>
      <c r="C126" s="39"/>
      <c r="D126" s="40"/>
      <c r="E126" s="40"/>
      <c r="F126" s="41"/>
    </row>
    <row r="127" spans="1:6" s="426" customFormat="1" ht="15" customHeight="1">
      <c r="A127" s="496"/>
      <c r="B127" s="499"/>
      <c r="C127" s="39"/>
      <c r="D127" s="40"/>
      <c r="E127" s="40"/>
      <c r="F127" s="41"/>
    </row>
    <row r="128" spans="1:6" s="426" customFormat="1" ht="15" customHeight="1">
      <c r="A128" s="496"/>
      <c r="B128" s="500"/>
      <c r="C128" s="429"/>
      <c r="D128" s="430"/>
      <c r="E128" s="430"/>
      <c r="F128" s="45">
        <f>SUBTOTAL(9,F96:F127)</f>
        <v>0</v>
      </c>
    </row>
    <row r="129" spans="1:10" s="426" customFormat="1" ht="15" customHeight="1">
      <c r="A129" s="496"/>
      <c r="B129" s="493" t="s">
        <v>292</v>
      </c>
      <c r="C129" s="39"/>
      <c r="D129" s="40"/>
      <c r="E129" s="40"/>
      <c r="F129" s="41"/>
    </row>
    <row r="130" spans="1:10" s="426" customFormat="1" ht="15" customHeight="1">
      <c r="A130" s="496"/>
      <c r="B130" s="493"/>
      <c r="C130" s="39"/>
      <c r="D130" s="42"/>
      <c r="E130" s="40"/>
      <c r="F130" s="41"/>
    </row>
    <row r="131" spans="1:10" s="426" customFormat="1" ht="15" customHeight="1">
      <c r="A131" s="496"/>
      <c r="B131" s="493"/>
      <c r="C131" s="43"/>
      <c r="D131" s="42"/>
      <c r="E131" s="40"/>
      <c r="F131" s="41"/>
    </row>
    <row r="132" spans="1:10" s="426" customFormat="1" ht="15" customHeight="1">
      <c r="A132" s="496"/>
      <c r="B132" s="493"/>
      <c r="C132" s="39"/>
      <c r="D132" s="42"/>
      <c r="E132" s="40"/>
      <c r="F132" s="41"/>
    </row>
    <row r="133" spans="1:10" s="426" customFormat="1" ht="15" customHeight="1">
      <c r="A133" s="496"/>
      <c r="B133" s="493"/>
      <c r="C133" s="43"/>
      <c r="D133" s="42"/>
      <c r="E133" s="40"/>
      <c r="F133" s="41"/>
    </row>
    <row r="134" spans="1:10" s="426" customFormat="1" ht="15" customHeight="1">
      <c r="A134" s="496"/>
      <c r="B134" s="493"/>
      <c r="C134" s="39"/>
      <c r="D134" s="40"/>
      <c r="E134" s="40"/>
      <c r="F134" s="41"/>
    </row>
    <row r="135" spans="1:10" s="426" customFormat="1" ht="15" customHeight="1">
      <c r="A135" s="496"/>
      <c r="B135" s="493"/>
      <c r="C135" s="39"/>
      <c r="D135" s="42"/>
      <c r="E135" s="40"/>
      <c r="F135" s="41"/>
    </row>
    <row r="136" spans="1:10" s="426" customFormat="1" ht="15" customHeight="1">
      <c r="A136" s="496"/>
      <c r="B136" s="493"/>
      <c r="C136" s="43"/>
      <c r="D136" s="42"/>
      <c r="E136" s="40"/>
      <c r="F136" s="41"/>
    </row>
    <row r="137" spans="1:10" s="426" customFormat="1" ht="15" customHeight="1">
      <c r="A137" s="496"/>
      <c r="B137" s="493"/>
      <c r="C137" s="39"/>
      <c r="D137" s="40"/>
      <c r="E137" s="40"/>
      <c r="F137" s="41"/>
    </row>
    <row r="138" spans="1:10" s="426" customFormat="1" ht="15" customHeight="1">
      <c r="A138" s="496"/>
      <c r="B138" s="493"/>
      <c r="C138" s="39"/>
      <c r="D138" s="40"/>
      <c r="E138" s="40"/>
      <c r="F138" s="41"/>
    </row>
    <row r="139" spans="1:10" s="426" customFormat="1" ht="15" customHeight="1">
      <c r="A139" s="496"/>
      <c r="B139" s="494"/>
      <c r="C139" s="431"/>
      <c r="D139" s="432"/>
      <c r="E139" s="432"/>
      <c r="F139" s="68">
        <f>SUBTOTAL(9,F129:F138)</f>
        <v>0</v>
      </c>
    </row>
    <row r="140" spans="1:10" s="425" customFormat="1">
      <c r="A140" s="423"/>
      <c r="B140" s="423"/>
      <c r="C140" s="424"/>
      <c r="D140" s="424"/>
      <c r="E140" s="424"/>
      <c r="F140" s="433">
        <f>SUBTOTAL(9,F51:F139)</f>
        <v>0</v>
      </c>
    </row>
    <row r="141" spans="1:10" s="426" customFormat="1" ht="14.4">
      <c r="A141" s="501" t="s">
        <v>357</v>
      </c>
      <c r="B141" s="497" t="s">
        <v>438</v>
      </c>
      <c r="C141" s="39"/>
      <c r="D141" s="40"/>
      <c r="E141" s="40"/>
      <c r="F141" s="41"/>
    </row>
    <row r="142" spans="1:10" s="426" customFormat="1" ht="14.4">
      <c r="A142" s="501"/>
      <c r="B142" s="498"/>
      <c r="C142" s="39"/>
      <c r="D142" s="42"/>
      <c r="E142" s="40"/>
      <c r="F142" s="41"/>
    </row>
    <row r="143" spans="1:10" s="426" customFormat="1" ht="14.4">
      <c r="A143" s="501"/>
      <c r="B143" s="498"/>
      <c r="C143" s="43"/>
      <c r="D143" s="42"/>
      <c r="E143" s="40"/>
      <c r="F143" s="41"/>
    </row>
    <row r="144" spans="1:10" s="426" customFormat="1" ht="14.4">
      <c r="A144" s="501"/>
      <c r="B144" s="498"/>
      <c r="C144" s="39"/>
      <c r="D144" s="42"/>
      <c r="E144" s="40"/>
      <c r="F144" s="41"/>
      <c r="J144" s="434"/>
    </row>
    <row r="145" spans="1:10" s="426" customFormat="1" ht="14.4">
      <c r="A145" s="501"/>
      <c r="B145" s="498"/>
      <c r="C145" s="43"/>
      <c r="D145" s="42"/>
      <c r="E145" s="40"/>
      <c r="F145" s="41"/>
    </row>
    <row r="146" spans="1:10" s="426" customFormat="1" ht="14.4">
      <c r="A146" s="501"/>
      <c r="B146" s="498"/>
      <c r="C146" s="39"/>
      <c r="D146" s="40"/>
      <c r="E146" s="40"/>
      <c r="F146" s="41"/>
    </row>
    <row r="147" spans="1:10" s="426" customFormat="1" ht="14.4">
      <c r="A147" s="501"/>
      <c r="B147" s="498"/>
      <c r="C147" s="39"/>
      <c r="D147" s="40"/>
      <c r="E147" s="40"/>
      <c r="F147" s="41"/>
    </row>
    <row r="148" spans="1:10" s="426" customFormat="1" ht="14.4">
      <c r="A148" s="501"/>
      <c r="B148" s="498"/>
      <c r="C148" s="427"/>
      <c r="D148" s="428"/>
      <c r="E148" s="428"/>
      <c r="F148" s="44">
        <f>SUBTOTAL(9,F141:F147)</f>
        <v>0</v>
      </c>
    </row>
    <row r="149" spans="1:10" s="425" customFormat="1">
      <c r="A149" s="423"/>
      <c r="B149" s="423"/>
      <c r="C149" s="424"/>
      <c r="D149" s="424"/>
      <c r="E149" s="424"/>
      <c r="F149" s="433">
        <f>SUBTOTAL(9,F141:F148)</f>
        <v>0</v>
      </c>
    </row>
    <row r="150" spans="1:10" s="426" customFormat="1" ht="14.4">
      <c r="A150" s="501" t="s">
        <v>358</v>
      </c>
      <c r="B150" s="497" t="s">
        <v>246</v>
      </c>
      <c r="C150" s="39"/>
      <c r="D150" s="40"/>
      <c r="E150" s="40"/>
      <c r="F150" s="41"/>
    </row>
    <row r="151" spans="1:10" s="426" customFormat="1" ht="14.4">
      <c r="A151" s="501"/>
      <c r="B151" s="498"/>
      <c r="C151" s="39"/>
      <c r="D151" s="42"/>
      <c r="E151" s="40"/>
      <c r="F151" s="41"/>
    </row>
    <row r="152" spans="1:10" s="426" customFormat="1" ht="14.4">
      <c r="A152" s="501"/>
      <c r="B152" s="498"/>
      <c r="C152" s="43"/>
      <c r="D152" s="42"/>
      <c r="E152" s="40"/>
      <c r="F152" s="41"/>
    </row>
    <row r="153" spans="1:10" s="426" customFormat="1" ht="14.4">
      <c r="A153" s="501"/>
      <c r="B153" s="498"/>
      <c r="C153" s="39"/>
      <c r="D153" s="42"/>
      <c r="E153" s="40"/>
      <c r="F153" s="41"/>
      <c r="J153" s="434"/>
    </row>
    <row r="154" spans="1:10" s="426" customFormat="1" ht="14.4">
      <c r="A154" s="501"/>
      <c r="B154" s="498"/>
      <c r="C154" s="43"/>
      <c r="D154" s="42"/>
      <c r="E154" s="40"/>
      <c r="F154" s="41"/>
    </row>
    <row r="155" spans="1:10" s="426" customFormat="1" ht="14.4">
      <c r="A155" s="501"/>
      <c r="B155" s="498"/>
      <c r="C155" s="39"/>
      <c r="D155" s="40"/>
      <c r="E155" s="40"/>
      <c r="F155" s="41"/>
    </row>
    <row r="156" spans="1:10" s="426" customFormat="1" ht="14.4">
      <c r="A156" s="501"/>
      <c r="B156" s="498"/>
      <c r="C156" s="39"/>
      <c r="D156" s="40"/>
      <c r="E156" s="40"/>
      <c r="F156" s="41"/>
    </row>
    <row r="157" spans="1:10" s="426" customFormat="1" ht="14.4">
      <c r="A157" s="501"/>
      <c r="B157" s="498"/>
      <c r="C157" s="427"/>
      <c r="D157" s="428"/>
      <c r="E157" s="428"/>
      <c r="F157" s="44">
        <f>SUBTOTAL(9,F150:F156)</f>
        <v>0</v>
      </c>
    </row>
    <row r="158" spans="1:10" s="426" customFormat="1" ht="14.4">
      <c r="A158" s="501"/>
      <c r="B158" s="499" t="s">
        <v>446</v>
      </c>
      <c r="C158" s="39"/>
      <c r="D158" s="40"/>
      <c r="E158" s="40"/>
      <c r="F158" s="41"/>
    </row>
    <row r="159" spans="1:10" s="426" customFormat="1" ht="14.4">
      <c r="A159" s="501"/>
      <c r="B159" s="499"/>
      <c r="C159" s="39"/>
      <c r="D159" s="42"/>
      <c r="E159" s="40"/>
      <c r="F159" s="41"/>
      <c r="J159" s="434"/>
    </row>
    <row r="160" spans="1:10" s="426" customFormat="1" ht="14.4">
      <c r="A160" s="501"/>
      <c r="B160" s="499"/>
      <c r="C160" s="43"/>
      <c r="D160" s="42"/>
      <c r="E160" s="40"/>
      <c r="F160" s="41"/>
    </row>
    <row r="161" spans="1:10" s="426" customFormat="1" ht="14.4">
      <c r="A161" s="501"/>
      <c r="B161" s="499"/>
      <c r="C161" s="39"/>
      <c r="D161" s="42"/>
      <c r="E161" s="40"/>
      <c r="F161" s="41"/>
    </row>
    <row r="162" spans="1:10" s="426" customFormat="1" ht="14.4">
      <c r="A162" s="501"/>
      <c r="B162" s="499"/>
      <c r="C162" s="43"/>
      <c r="D162" s="42"/>
      <c r="E162" s="40"/>
      <c r="F162" s="41"/>
      <c r="J162" s="434"/>
    </row>
    <row r="163" spans="1:10" s="426" customFormat="1" ht="14.4">
      <c r="A163" s="501"/>
      <c r="B163" s="499"/>
      <c r="C163" s="39"/>
      <c r="D163" s="40"/>
      <c r="E163" s="40"/>
      <c r="F163" s="41"/>
    </row>
    <row r="164" spans="1:10" s="426" customFormat="1" ht="14.4">
      <c r="A164" s="501"/>
      <c r="B164" s="499"/>
      <c r="C164" s="39"/>
      <c r="D164" s="40"/>
      <c r="E164" s="40"/>
      <c r="F164" s="41"/>
    </row>
    <row r="165" spans="1:10" s="426" customFormat="1" ht="14.4">
      <c r="A165" s="501"/>
      <c r="B165" s="500"/>
      <c r="C165" s="429"/>
      <c r="D165" s="430"/>
      <c r="E165" s="430"/>
      <c r="F165" s="45">
        <f>SUBTOTAL(9,F158:F164)</f>
        <v>0</v>
      </c>
    </row>
    <row r="166" spans="1:10" s="426" customFormat="1" ht="14.4">
      <c r="A166" s="501"/>
      <c r="B166" s="493" t="s">
        <v>292</v>
      </c>
      <c r="C166" s="39"/>
      <c r="D166" s="40"/>
      <c r="E166" s="40"/>
      <c r="F166" s="41"/>
    </row>
    <row r="167" spans="1:10" s="426" customFormat="1" ht="14.4">
      <c r="A167" s="501"/>
      <c r="B167" s="493"/>
      <c r="C167" s="39"/>
      <c r="D167" s="42"/>
      <c r="E167" s="40"/>
      <c r="F167" s="41"/>
      <c r="J167" s="434"/>
    </row>
    <row r="168" spans="1:10" s="426" customFormat="1" ht="14.4">
      <c r="A168" s="501"/>
      <c r="B168" s="493"/>
      <c r="C168" s="43"/>
      <c r="D168" s="42"/>
      <c r="E168" s="40"/>
      <c r="F168" s="41"/>
    </row>
    <row r="169" spans="1:10" s="426" customFormat="1" ht="14.4">
      <c r="A169" s="501"/>
      <c r="B169" s="493"/>
      <c r="C169" s="39"/>
      <c r="D169" s="42"/>
      <c r="E169" s="40"/>
      <c r="F169" s="41"/>
    </row>
    <row r="170" spans="1:10" s="426" customFormat="1" ht="14.4">
      <c r="A170" s="501"/>
      <c r="B170" s="493"/>
      <c r="C170" s="43"/>
      <c r="D170" s="42"/>
      <c r="E170" s="40"/>
      <c r="F170" s="41"/>
      <c r="J170" s="434"/>
    </row>
    <row r="171" spans="1:10" s="426" customFormat="1" ht="14.4">
      <c r="A171" s="501"/>
      <c r="B171" s="493"/>
      <c r="C171" s="39"/>
      <c r="D171" s="40"/>
      <c r="E171" s="40"/>
      <c r="F171" s="41"/>
    </row>
    <row r="172" spans="1:10" s="426" customFormat="1" ht="14.4">
      <c r="A172" s="501"/>
      <c r="B172" s="493"/>
      <c r="C172" s="39"/>
      <c r="D172" s="40"/>
      <c r="E172" s="40"/>
      <c r="F172" s="41"/>
    </row>
    <row r="173" spans="1:10" s="426" customFormat="1" ht="14.4">
      <c r="A173" s="501"/>
      <c r="B173" s="494"/>
      <c r="C173" s="431"/>
      <c r="D173" s="432"/>
      <c r="E173" s="432"/>
      <c r="F173" s="68">
        <f>SUBTOTAL(9,F166:F172)</f>
        <v>0</v>
      </c>
    </row>
    <row r="174" spans="1:10" s="425" customFormat="1">
      <c r="A174" s="423"/>
      <c r="B174" s="423"/>
      <c r="C174" s="424"/>
      <c r="D174" s="424"/>
      <c r="E174" s="424"/>
      <c r="F174" s="433">
        <f>SUBTOTAL(9,F150:F173)</f>
        <v>0</v>
      </c>
    </row>
    <row r="175" spans="1:10" s="425" customFormat="1" ht="18">
      <c r="A175" s="435" t="s">
        <v>249</v>
      </c>
      <c r="B175" s="435"/>
      <c r="C175" s="436"/>
      <c r="D175" s="436"/>
      <c r="E175" s="436"/>
      <c r="F175" s="437">
        <f>SUBTOTAL(9,F26:F174)</f>
        <v>0</v>
      </c>
    </row>
    <row r="177" spans="1:14" ht="33" customHeight="1">
      <c r="F177" s="438"/>
      <c r="H177" s="398"/>
      <c r="I177" s="398"/>
      <c r="M177" s="416"/>
      <c r="N177" s="416"/>
    </row>
    <row r="178" spans="1:14" ht="33" customHeight="1">
      <c r="F178" s="438"/>
      <c r="H178" s="398"/>
      <c r="I178" s="398"/>
      <c r="M178" s="416"/>
      <c r="N178" s="416"/>
    </row>
    <row r="179" spans="1:14" ht="33" customHeight="1">
      <c r="F179" s="438"/>
      <c r="H179" s="398"/>
      <c r="I179" s="398"/>
      <c r="M179" s="416"/>
      <c r="N179" s="416"/>
    </row>
    <row r="180" spans="1:14">
      <c r="A180" s="402" t="s">
        <v>325</v>
      </c>
      <c r="B180" s="402"/>
    </row>
    <row r="181" spans="1:14">
      <c r="A181" s="402" t="s">
        <v>326</v>
      </c>
      <c r="B181" s="402"/>
    </row>
    <row r="182" spans="1:14">
      <c r="A182" s="402" t="s">
        <v>327</v>
      </c>
      <c r="B182" s="402"/>
    </row>
    <row r="183" spans="1:14">
      <c r="A183" s="402" t="s">
        <v>328</v>
      </c>
      <c r="B183" s="402"/>
    </row>
    <row r="184" spans="1:14">
      <c r="A184" s="402" t="s">
        <v>329</v>
      </c>
      <c r="B184" s="402"/>
    </row>
    <row r="185" spans="1:14">
      <c r="A185" s="402" t="s">
        <v>330</v>
      </c>
      <c r="B185" s="402"/>
    </row>
    <row r="186" spans="1:14">
      <c r="A186" s="402" t="s">
        <v>331</v>
      </c>
      <c r="B186" s="402"/>
    </row>
    <row r="187" spans="1:14">
      <c r="A187" s="402" t="s">
        <v>332</v>
      </c>
      <c r="B187" s="402"/>
    </row>
    <row r="188" spans="1:14">
      <c r="A188" s="402" t="s">
        <v>333</v>
      </c>
      <c r="B188" s="402"/>
    </row>
    <row r="189" spans="1:14">
      <c r="A189" s="402" t="s">
        <v>334</v>
      </c>
      <c r="B189" s="402"/>
    </row>
    <row r="190" spans="1:14">
      <c r="A190" s="402" t="s">
        <v>335</v>
      </c>
      <c r="B190" s="402"/>
    </row>
    <row r="191" spans="1:14">
      <c r="A191" s="402" t="s">
        <v>336</v>
      </c>
      <c r="B191" s="402"/>
    </row>
    <row r="192" spans="1:14">
      <c r="A192" s="402" t="s">
        <v>337</v>
      </c>
      <c r="B192" s="402"/>
    </row>
    <row r="193" spans="1:2">
      <c r="A193" s="402" t="s">
        <v>338</v>
      </c>
      <c r="B193" s="402"/>
    </row>
    <row r="194" spans="1:2">
      <c r="A194" s="402" t="s">
        <v>339</v>
      </c>
      <c r="B194" s="402"/>
    </row>
    <row r="195" spans="1:2">
      <c r="A195" s="402" t="s">
        <v>340</v>
      </c>
      <c r="B195" s="402"/>
    </row>
  </sheetData>
  <sheetProtection algorithmName="SHA-512" hashValue="pGbr24wn/aZcNeozRP+NHi6pOI03XIzHlUHNaQZZfg/BstqNcaOaIwJldjG5VQ+8ClMVWiaBXUd0ITaWuID/dA==" saltValue="Ouc6iCYB0x8ndeolydS7qQ==" spinCount="100000" sheet="1" insertRows="0" selectLockedCells="1"/>
  <mergeCells count="15">
    <mergeCell ref="A6:E6"/>
    <mergeCell ref="B42:B49"/>
    <mergeCell ref="B166:B173"/>
    <mergeCell ref="A51:A139"/>
    <mergeCell ref="B129:B139"/>
    <mergeCell ref="B51:B95"/>
    <mergeCell ref="B34:B41"/>
    <mergeCell ref="B96:B128"/>
    <mergeCell ref="B158:B165"/>
    <mergeCell ref="B141:B148"/>
    <mergeCell ref="B150:B157"/>
    <mergeCell ref="A150:A173"/>
    <mergeCell ref="A141:A148"/>
    <mergeCell ref="A26:A49"/>
    <mergeCell ref="B26:B33"/>
  </mergeCells>
  <dataValidations count="1">
    <dataValidation type="list" allowBlank="1" showInputMessage="1" showErrorMessage="1" sqref="D141:D148 D150:D173 D26:D49 D51:D139" xr:uid="{05D16098-3E06-466E-8440-49C7779D167D}">
      <formula1>$A$181:$A$195</formula1>
    </dataValidation>
  </dataValidations>
  <pageMargins left="0.7" right="0.7" top="0.75" bottom="0.75" header="0.3" footer="0.3"/>
  <pageSetup paperSize="9" scale="28" orientation="portrait" horizontalDpi="4294967293" verticalDpi="0" r:id="rId1"/>
  <rowBreaks count="3" manualBreakCount="3">
    <brk id="149" max="5" man="1"/>
    <brk id="177" max="12" man="1"/>
    <brk id="17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EC6DB4345F2C843B989C92EB76ABA62" ma:contentTypeVersion="20" ma:contentTypeDescription="Crée un document." ma:contentTypeScope="" ma:versionID="808981aed7b909d289a94d4b8be22e90">
  <xsd:schema xmlns:xsd="http://www.w3.org/2001/XMLSchema" xmlns:xs="http://www.w3.org/2001/XMLSchema" xmlns:p="http://schemas.microsoft.com/office/2006/metadata/properties" xmlns:ns2="a017eb42-bf9e-454c-9ec8-6fc9f3f28a5f" xmlns:ns3="459cc3d8-d97c-4384-b822-1ec5ceeb9dc5" targetNamespace="http://schemas.microsoft.com/office/2006/metadata/properties" ma:root="true" ma:fieldsID="d114ab47b27853421bab709aeaf9320b" ns2:_="" ns3:_="">
    <xsd:import namespace="a017eb42-bf9e-454c-9ec8-6fc9f3f28a5f"/>
    <xsd:import namespace="459cc3d8-d97c-4384-b822-1ec5ceeb9dc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heur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17eb42-bf9e-454c-9ec8-6fc9f3f28a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2c4b415-99f6-464f-a3e0-082bb0620b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heures" ma:index="26" nillable="true" ma:displayName="heures" ma:format="DateOnly" ma:internalName="heures">
      <xsd:simpleType>
        <xsd:restriction base="dms:DateTim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9cc3d8-d97c-4384-b822-1ec5ceeb9dc5"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d14c04dc-d599-4c87-9b60-40303debf7a7}" ma:internalName="TaxCatchAll" ma:showField="CatchAllData" ma:web="459cc3d8-d97c-4384-b822-1ec5ceeb9d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59cc3d8-d97c-4384-b822-1ec5ceeb9dc5" xsi:nil="true"/>
    <lcf76f155ced4ddcb4097134ff3c332f xmlns="a017eb42-bf9e-454c-9ec8-6fc9f3f28a5f">
      <Terms xmlns="http://schemas.microsoft.com/office/infopath/2007/PartnerControls"/>
    </lcf76f155ced4ddcb4097134ff3c332f>
    <heures xmlns="a017eb42-bf9e-454c-9ec8-6fc9f3f28a5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5461F3-6465-4C9F-844F-1536F88882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17eb42-bf9e-454c-9ec8-6fc9f3f28a5f"/>
    <ds:schemaRef ds:uri="459cc3d8-d97c-4384-b822-1ec5ceeb9d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C1C715-7174-4F7E-81F9-DC2A9DBA5281}">
  <ds:schemaRefs>
    <ds:schemaRef ds:uri="http://schemas.openxmlformats.org/package/2006/metadata/core-properties"/>
    <ds:schemaRef ds:uri="http://www.w3.org/XML/1998/namespace"/>
    <ds:schemaRef ds:uri="http://purl.org/dc/terms/"/>
    <ds:schemaRef ds:uri="http://schemas.microsoft.com/office/infopath/2007/PartnerControls"/>
    <ds:schemaRef ds:uri="http://purl.org/dc/elements/1.1/"/>
    <ds:schemaRef ds:uri="http://schemas.microsoft.com/office/2006/documentManagement/types"/>
    <ds:schemaRef ds:uri="459cc3d8-d97c-4384-b822-1ec5ceeb9dc5"/>
    <ds:schemaRef ds:uri="a017eb42-bf9e-454c-9ec8-6fc9f3f28a5f"/>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C7944DB7-2132-4518-BFD4-1DDD896D94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Instructions</vt:lpstr>
      <vt:lpstr>Heures chiffrées&amp;Coût Duquesne</vt:lpstr>
      <vt:lpstr>Heures chiffrées &amp; CoûtTods</vt:lpstr>
      <vt:lpstr>Heures chiffrées&amp;CoûtHigh Line</vt:lpstr>
      <vt:lpstr>Heures et coûts Encadrement </vt:lpstr>
      <vt:lpstr>Remises en état</vt:lpstr>
      <vt:lpstr>Vitrerie</vt:lpstr>
      <vt:lpstr>Dotation</vt:lpstr>
      <vt:lpstr>Répartition Orga prévisionnelle</vt:lpstr>
      <vt:lpstr>Fournitures sanitaires</vt:lpstr>
      <vt:lpstr>Materiels pour les prestations</vt:lpstr>
      <vt:lpstr>Materiels outils de suivi</vt:lpstr>
      <vt:lpstr>Frais de structure</vt:lpstr>
      <vt:lpstr>Récapitulatif</vt:lpstr>
      <vt:lpstr>Dotation!Zone_d_impression</vt:lpstr>
      <vt:lpstr>'Fournitures sanitaires'!Zone_d_impression</vt:lpstr>
      <vt:lpstr>'Heures chiffrées &amp; CoûtTods'!Zone_d_impression</vt:lpstr>
      <vt:lpstr>'Heures chiffrées&amp;Coût Duquesne'!Zone_d_impression</vt:lpstr>
      <vt:lpstr>'Heures chiffrées&amp;CoûtHigh Line'!Zone_d_impression</vt:lpstr>
      <vt:lpstr>'Heures et coûts Encadrement '!Zone_d_impression</vt:lpstr>
      <vt:lpstr>Instructions!Zone_d_impression</vt:lpstr>
      <vt:lpstr>'Materiels pour les prestations'!Zone_d_impression</vt:lpstr>
      <vt:lpstr>Récapitulatif!Zone_d_impression</vt:lpstr>
      <vt:lpstr>'Répartition Orga prévisionnelle'!Zone_d_impression</vt:lpstr>
      <vt:lpstr>Vitrerie!Zone_d_impression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SS;AT</dc:creator>
  <cp:keywords/>
  <dc:description/>
  <cp:lastModifiedBy>Sandra SAMAR | NEGO-PARTNER</cp:lastModifiedBy>
  <cp:revision/>
  <dcterms:created xsi:type="dcterms:W3CDTF">2022-05-31T14:15:41Z</dcterms:created>
  <dcterms:modified xsi:type="dcterms:W3CDTF">2025-10-24T14:06:36Z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0x0101008EC6DB4345F2C843B989C92EB76ABA62</vt:lpwstr>
  </property>
  <property fmtid="{D5CDD505-2E9C-101B-9397-08002B2CF9AE}" pid="3" name="MediaServiceImageTags">
    <vt:lpwstr/>
  </property>
</Properties>
</file>